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000" yWindow="48" windowWidth="13572" windowHeight="12696" tabRatio="629" firstSheet="2" activeTab="2"/>
  </bookViews>
  <sheets>
    <sheet name="по новой классификации на проек" sheetId="5" state="hidden" r:id="rId1"/>
    <sheet name="Наташа" sheetId="6" state="hidden" r:id="rId2"/>
    <sheet name="по новой классификации 2026" sheetId="7" r:id="rId3"/>
  </sheets>
  <definedNames>
    <definedName name="_xlnm._FilterDatabase" localSheetId="1" hidden="1">Наташа!$A$13:$O$694</definedName>
    <definedName name="_xlnm._FilterDatabase" localSheetId="2" hidden="1">'по новой классификации 2026'!$A$18:$O$568</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2026'!$18:$18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2026'!$A$1:$G$573</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568" i="7" l="1"/>
  <c r="G178" i="7"/>
  <c r="G114" i="7"/>
  <c r="G504" i="7" l="1"/>
  <c r="G503" i="7" s="1"/>
  <c r="G195" i="7"/>
  <c r="G562" i="7" l="1"/>
  <c r="G496" i="7"/>
  <c r="G374" i="7"/>
  <c r="G297" i="7"/>
  <c r="G259" i="7"/>
  <c r="G161" i="7"/>
  <c r="G83" i="7"/>
  <c r="G49" i="7"/>
  <c r="G494" i="7" l="1"/>
  <c r="G436" i="7"/>
  <c r="G433" i="7"/>
  <c r="G380" i="7"/>
  <c r="G358" i="7"/>
  <c r="G356" i="7"/>
  <c r="G354" i="7"/>
  <c r="G493" i="7" l="1"/>
  <c r="G249" i="7"/>
  <c r="G248" i="7" s="1"/>
  <c r="G245" i="7"/>
  <c r="G205" i="7"/>
  <c r="G208" i="7"/>
  <c r="G207" i="7" s="1"/>
  <c r="G200" i="7"/>
  <c r="G203" i="7"/>
  <c r="G191" i="7"/>
  <c r="G189" i="7"/>
  <c r="G187" i="7"/>
  <c r="G184" i="7"/>
  <c r="G182" i="7"/>
  <c r="G181" i="7" l="1"/>
  <c r="G180" i="7" s="1"/>
  <c r="G199" i="7"/>
  <c r="G198" i="7" s="1"/>
  <c r="G112" i="7" l="1"/>
  <c r="G117" i="7"/>
  <c r="G43" i="7" l="1"/>
  <c r="G116" i="7" l="1"/>
  <c r="G132" i="7"/>
  <c r="G131" i="7" s="1"/>
  <c r="G130" i="7" s="1"/>
  <c r="G447" i="7" l="1"/>
  <c r="G175" i="7"/>
  <c r="G65" i="7"/>
  <c r="G506" i="7" l="1"/>
  <c r="G304" i="7"/>
  <c r="G244" i="7"/>
  <c r="G240" i="7"/>
  <c r="G152" i="7" l="1"/>
  <c r="G151" i="7"/>
  <c r="G150" i="7"/>
  <c r="G33" i="7"/>
  <c r="G274" i="7" l="1"/>
  <c r="G378" i="7" l="1"/>
  <c r="G377" i="7" s="1"/>
  <c r="G376" i="7" s="1"/>
  <c r="G301" i="7"/>
  <c r="G300" i="7" s="1"/>
  <c r="G299" i="7" s="1"/>
  <c r="G417" i="7"/>
  <c r="G416" i="7" s="1"/>
  <c r="G415" i="7" s="1"/>
  <c r="G414" i="7" s="1"/>
  <c r="G156" i="7" l="1"/>
  <c r="G541" i="7"/>
  <c r="G540" i="7" s="1"/>
  <c r="G502" i="7" l="1"/>
  <c r="G501" i="7" s="1"/>
  <c r="G560" i="7"/>
  <c r="G470" i="7"/>
  <c r="G463" i="7"/>
  <c r="G371" i="7"/>
  <c r="G367" i="7"/>
  <c r="G278" i="7"/>
  <c r="G276" i="7"/>
  <c r="G172" i="7"/>
  <c r="G153" i="7"/>
  <c r="G81" i="7"/>
  <c r="G30" i="7"/>
  <c r="G521" i="7"/>
  <c r="G520" i="7"/>
  <c r="G500" i="7" l="1"/>
  <c r="G499" i="7" s="1"/>
  <c r="G498" i="7" s="1"/>
  <c r="G177" i="7" l="1"/>
  <c r="G176" i="7" s="1"/>
  <c r="G128" i="7"/>
  <c r="G127" i="7" s="1"/>
  <c r="G561" i="7" l="1"/>
  <c r="G279" i="7" l="1"/>
  <c r="G27" i="7" l="1"/>
  <c r="G359" i="7" l="1"/>
  <c r="G361" i="7"/>
  <c r="G171" i="7" l="1"/>
  <c r="G357" i="7" l="1"/>
  <c r="G355" i="7"/>
  <c r="G353" i="7"/>
  <c r="G352" i="7" s="1"/>
  <c r="G222" i="7" l="1"/>
  <c r="G115" i="7" l="1"/>
  <c r="G459" i="7" l="1"/>
  <c r="G92" i="7" l="1"/>
  <c r="G343" i="7" l="1"/>
  <c r="G106" i="7" l="1"/>
  <c r="G296" i="7" l="1"/>
  <c r="G523" i="7" l="1"/>
  <c r="G527" i="7" l="1"/>
  <c r="G258" i="7" l="1"/>
  <c r="G257" i="7" s="1"/>
  <c r="G255" i="7"/>
  <c r="G254" i="7" s="1"/>
  <c r="G246" i="7"/>
  <c r="G269" i="7"/>
  <c r="G537" i="7"/>
  <c r="G461" i="7" l="1"/>
  <c r="G242" i="7"/>
  <c r="G239" i="7" s="1"/>
  <c r="G113" i="7" l="1"/>
  <c r="G109" i="7" l="1"/>
  <c r="G168" i="7" l="1"/>
  <c r="G64" i="7" l="1"/>
  <c r="G101" i="7" l="1"/>
  <c r="G99" i="7" l="1"/>
  <c r="G98" i="7" s="1"/>
  <c r="G233" i="7"/>
  <c r="G422" i="7"/>
  <c r="G421" i="7" s="1"/>
  <c r="G391" i="7" l="1"/>
  <c r="G167" i="7" l="1"/>
  <c r="G82" i="7" l="1"/>
  <c r="G251" i="7" l="1"/>
  <c r="G250" i="7"/>
  <c r="G238" i="7" s="1"/>
  <c r="G163" i="7"/>
  <c r="G226" i="7"/>
  <c r="G566" i="7" l="1"/>
  <c r="G565" i="7" s="1"/>
  <c r="G564" i="7" s="1"/>
  <c r="G559" i="7"/>
  <c r="G557" i="7" s="1"/>
  <c r="G556" i="7" s="1"/>
  <c r="G552" i="7"/>
  <c r="G551" i="7" s="1"/>
  <c r="G546" i="7"/>
  <c r="G545" i="7" s="1"/>
  <c r="G544" i="7" s="1"/>
  <c r="G534" i="7"/>
  <c r="G531" i="7"/>
  <c r="G529" i="7"/>
  <c r="G525" i="7"/>
  <c r="G519" i="7"/>
  <c r="G518" i="7" s="1"/>
  <c r="G514" i="7"/>
  <c r="G513" i="7" s="1"/>
  <c r="G512" i="7" s="1"/>
  <c r="G510" i="7"/>
  <c r="G509" i="7" s="1"/>
  <c r="G508" i="7" s="1"/>
  <c r="G491" i="7"/>
  <c r="G490" i="7" s="1"/>
  <c r="G488" i="7"/>
  <c r="G487" i="7" s="1"/>
  <c r="G485" i="7"/>
  <c r="G483" i="7"/>
  <c r="G481" i="7"/>
  <c r="G477" i="7"/>
  <c r="G472" i="7"/>
  <c r="G471" i="7" s="1"/>
  <c r="G469" i="7"/>
  <c r="G468" i="7" s="1"/>
  <c r="G464" i="7"/>
  <c r="G458" i="7" s="1"/>
  <c r="G455" i="7"/>
  <c r="G454" i="7" s="1"/>
  <c r="G453" i="7" s="1"/>
  <c r="G450" i="7"/>
  <c r="G449" i="7" s="1"/>
  <c r="G448" i="7" s="1"/>
  <c r="G446" i="7"/>
  <c r="G445" i="7" s="1"/>
  <c r="G444" i="7" s="1"/>
  <c r="G441" i="7"/>
  <c r="G438" i="7"/>
  <c r="G435" i="7"/>
  <c r="G432" i="7" s="1"/>
  <c r="G430" i="7"/>
  <c r="G428" i="7"/>
  <c r="G425" i="7"/>
  <c r="G410" i="7"/>
  <c r="G409" i="7" s="1"/>
  <c r="G404" i="7"/>
  <c r="G403" i="7" s="1"/>
  <c r="G402" i="7" s="1"/>
  <c r="G400" i="7"/>
  <c r="G398" i="7"/>
  <c r="G394" i="7"/>
  <c r="G389" i="7"/>
  <c r="G385" i="7"/>
  <c r="G373" i="7"/>
  <c r="G372" i="7" s="1"/>
  <c r="G370" i="7"/>
  <c r="G369" i="7" s="1"/>
  <c r="G368" i="7" s="1"/>
  <c r="G366" i="7"/>
  <c r="G365" i="7" s="1"/>
  <c r="G364" i="7" s="1"/>
  <c r="G349" i="7"/>
  <c r="G347" i="7"/>
  <c r="G345" i="7"/>
  <c r="G339" i="7"/>
  <c r="G336" i="7"/>
  <c r="G330" i="7"/>
  <c r="G327" i="7"/>
  <c r="G324" i="7"/>
  <c r="G322" i="7"/>
  <c r="G320" i="7"/>
  <c r="G318" i="7"/>
  <c r="G316" i="7"/>
  <c r="G314" i="7"/>
  <c r="G311" i="7"/>
  <c r="G309" i="7"/>
  <c r="G292" i="7"/>
  <c r="G291" i="7" s="1"/>
  <c r="G289" i="7"/>
  <c r="G287" i="7"/>
  <c r="G284" i="7"/>
  <c r="G277" i="7"/>
  <c r="G275" i="7"/>
  <c r="G273" i="7"/>
  <c r="G271" i="7"/>
  <c r="G232" i="7"/>
  <c r="G230" i="7"/>
  <c r="G225" i="7" s="1"/>
  <c r="G219" i="7"/>
  <c r="G216" i="7"/>
  <c r="G214" i="7"/>
  <c r="G194" i="7"/>
  <c r="G193" i="7" s="1"/>
  <c r="G179" i="7" s="1"/>
  <c r="G174" i="7"/>
  <c r="G170" i="7" s="1"/>
  <c r="G165" i="7"/>
  <c r="G154" i="7"/>
  <c r="G158" i="7"/>
  <c r="G149" i="7"/>
  <c r="G146" i="7"/>
  <c r="G144" i="7"/>
  <c r="G141" i="7"/>
  <c r="G136" i="7"/>
  <c r="G135" i="7" s="1"/>
  <c r="G125" i="7"/>
  <c r="G123" i="7"/>
  <c r="G120" i="7"/>
  <c r="G111" i="7"/>
  <c r="G105" i="7" s="1"/>
  <c r="G95" i="7"/>
  <c r="G91" i="7" s="1"/>
  <c r="G89" i="7"/>
  <c r="G88" i="7" s="1"/>
  <c r="G86" i="7"/>
  <c r="G85" i="7" s="1"/>
  <c r="G66" i="7"/>
  <c r="G61" i="7"/>
  <c r="G58" i="7"/>
  <c r="G56" i="7"/>
  <c r="G54" i="7"/>
  <c r="G52" i="7"/>
  <c r="G42" i="7"/>
  <c r="G38" i="7"/>
  <c r="G36" i="7"/>
  <c r="G34" i="7"/>
  <c r="G32" i="7"/>
  <c r="G23" i="7"/>
  <c r="G79" i="7"/>
  <c r="G77" i="7"/>
  <c r="G46" i="7"/>
  <c r="G71" i="7"/>
  <c r="G69" i="7"/>
  <c r="G16" i="5"/>
  <c r="G129" i="5"/>
  <c r="G134" i="5"/>
  <c r="G467" i="7" l="1"/>
  <c r="G466" i="7" s="1"/>
  <c r="G443" i="7"/>
  <c r="G393" i="7"/>
  <c r="G308" i="7"/>
  <c r="G307" i="7" s="1"/>
  <c r="G306" i="7" s="1"/>
  <c r="G213" i="7"/>
  <c r="G51" i="7"/>
  <c r="G76" i="7"/>
  <c r="G68" i="7"/>
  <c r="G22" i="7"/>
  <c r="G363" i="7"/>
  <c r="G148" i="7"/>
  <c r="G134" i="7"/>
  <c r="G133" i="7" s="1"/>
  <c r="G268" i="7"/>
  <c r="G335" i="7"/>
  <c r="G334" i="7" s="1"/>
  <c r="G119" i="7"/>
  <c r="G522" i="7"/>
  <c r="G517" i="7" s="1"/>
  <c r="G253" i="7"/>
  <c r="G351" i="7"/>
  <c r="G437" i="7"/>
  <c r="G457" i="7"/>
  <c r="G452" i="7" s="1"/>
  <c r="G384" i="7"/>
  <c r="G550" i="7"/>
  <c r="G45" i="7"/>
  <c r="G140" i="7"/>
  <c r="G283" i="7"/>
  <c r="G424" i="7"/>
  <c r="G264" i="7"/>
  <c r="G263" i="7" s="1"/>
  <c r="G476" i="7"/>
  <c r="G475" i="7" s="1"/>
  <c r="G408" i="7"/>
  <c r="G558" i="7"/>
  <c r="G160" i="7"/>
  <c r="G383" i="7" l="1"/>
  <c r="G333" i="7"/>
  <c r="G21" i="7"/>
  <c r="G20" i="7" s="1"/>
  <c r="G212" i="7"/>
  <c r="G211" i="7" s="1"/>
  <c r="G139" i="7"/>
  <c r="G138" i="7" s="1"/>
  <c r="G104" i="7"/>
  <c r="G103" i="7" s="1"/>
  <c r="G420" i="7"/>
  <c r="G419" i="7" s="1"/>
  <c r="G474" i="7"/>
  <c r="G282" i="7"/>
  <c r="G281" i="7" s="1"/>
  <c r="G262" i="7"/>
  <c r="G261" i="7" s="1"/>
  <c r="G382" i="7" l="1"/>
  <c r="G19" i="7" s="1"/>
  <c r="G699" i="5" l="1"/>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<sst xmlns="http://schemas.openxmlformats.org/spreadsheetml/2006/main" count="10004" uniqueCount="663">
  <si>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</si>
  <si>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</si>
  <si>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</si>
  <si>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</si>
  <si>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</si>
  <si>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</si>
  <si>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</si>
  <si>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</si>
  <si>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</si>
  <si>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</si>
  <si>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</si>
  <si>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</si>
  <si>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</si>
  <si>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</si>
  <si>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</si>
  <si>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</si>
  <si>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</si>
  <si>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</si>
  <si>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</si>
  <si>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</si>
  <si>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</si>
  <si>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</si>
  <si>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</si>
  <si>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</si>
  <si>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</si>
  <si>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</si>
  <si>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</si>
  <si>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</si>
  <si>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</si>
  <si>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</si>
  <si>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</si>
  <si>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</si>
  <si>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</si>
  <si>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</si>
  <si>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</si>
  <si>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</si>
  <si>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</si>
  <si>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</si>
  <si>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</si>
  <si>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</si>
  <si>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</si>
  <si>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</si>
  <si>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</si>
  <si>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</si>
  <si>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</si>
  <si>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</si>
  <si>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</si>
  <si>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</si>
  <si>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</si>
  <si>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</si>
  <si>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</si>
  <si>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</si>
  <si>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</si>
  <si>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</si>
  <si>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</si>
  <si>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</si>
  <si>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</si>
  <si>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</si>
  <si>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</si>
  <si>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</si>
  <si>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</si>
  <si>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</si>
  <si>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</si>
  <si>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</si>
  <si>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</si>
  <si>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</si>
  <si>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</si>
  <si>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</si>
  <si>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</si>
  <si>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</si>
  <si>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</si>
  <si>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</si>
  <si>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</si>
  <si>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</si>
  <si>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</si>
  <si>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</si>
  <si>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</si>
  <si>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</si>
  <si>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</si>
  <si>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</si>
  <si>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</si>
  <si>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</si>
  <si>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</si>
  <si>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</si>
  <si>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</si>
  <si>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</si>
  <si>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</si>
  <si>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</si>
  <si>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</si>
  <si>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</si>
  <si>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</si>
  <si>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</si>
  <si>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</si>
  <si>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</si>
  <si>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</si>
  <si>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</si>
  <si>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</si>
  <si>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</si>
  <si>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</si>
  <si>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</si>
  <si>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</si>
  <si>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</si>
  <si>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</si>
  <si>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</si>
  <si>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</si>
  <si>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</si>
  <si>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</si>
  <si>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</si>
  <si>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</si>
  <si>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</si>
  <si>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</si>
  <si>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</si>
  <si>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</si>
  <si>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</si>
  <si>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</si>
  <si>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</si>
  <si>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</si>
  <si>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</si>
  <si>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</si>
  <si>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</si>
  <si>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</si>
  <si>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</si>
  <si>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</si>
  <si>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</si>
  <si>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</si>
  <si>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</si>
  <si>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</si>
  <si>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</si>
  <si>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</si>
  <si>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</si>
  <si>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</si>
  <si>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</si>
  <si>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</si>
  <si>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</si>
  <si>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</si>
  <si>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</si>
  <si>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</si>
  <si>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</si>
  <si>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</si>
  <si>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</si>
  <si>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</si>
  <si>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</si>
  <si>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</si>
  <si>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</si>
  <si>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</si>
  <si>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</si>
  <si>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</si>
  <si>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</si>
  <si>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</si>
  <si>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</si>
  <si>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</si>
  <si>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</si>
  <si>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</si>
  <si>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</si>
  <si>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</si>
  <si>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</si>
  <si>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</si>
  <si>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</si>
  <si>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</si>
  <si>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</si>
  <si>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</si>
  <si>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</si>
  <si>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</si>
  <si>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</si>
  <si>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</si>
  <si>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</si>
  <si>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</si>
  <si>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</si>
  <si>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</si>
  <si>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</si>
  <si>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</si>
  <si>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</si>
  <si>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</si>
  <si>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</si>
  <si>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</si>
  <si>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</si>
  <si>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</si>
  <si>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</si>
  <si>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</si>
  <si>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</si>
  <si>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</si>
  <si>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</si>
  <si>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</si>
  <si>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</si>
  <si>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</si>
  <si>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</si>
  <si>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</si>
  <si>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</si>
  <si>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</si>
  <si>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</si>
  <si>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</si>
  <si>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</si>
  <si>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</si>
  <si>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</si>
  <si>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</si>
  <si>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</si>
  <si>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</si>
  <si>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</si>
  <si>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</si>
  <si>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</si>
  <si>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</si>
  <si>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</si>
  <si>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</si>
  <si>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</si>
  <si>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</si>
  <si>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</si>
  <si>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</si>
  <si>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</si>
  <si>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</si>
  <si>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</si>
  <si>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</si>
  <si>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</si>
  <si>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</si>
  <si>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</si>
  <si>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</si>
  <si>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</si>
  <si>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</si>
  <si>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</si>
  <si>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</si>
  <si>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</si>
  <si>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</si>
  <si>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</si>
  <si>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</si>
  <si>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</si>
  <si>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</si>
  <si>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</si>
  <si>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</si>
  <si>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</si>
  <si>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</si>
  <si>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</si>
  <si>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</si>
  <si>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</si>
  <si>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</si>
  <si>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</si>
  <si>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</si>
  <si>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</si>
  <si>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</si>
  <si>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</si>
  <si>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</si>
  <si>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</si>
  <si>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</si>
  <si>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</si>
  <si>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</si>
  <si>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</si>
  <si>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</si>
  <si>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</si>
  <si>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</si>
  <si>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</si>
  <si>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</si>
  <si>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</si>
  <si>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</si>
  <si>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</si>
  <si>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</si>
  <si>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</si>
  <si>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</si>
  <si>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</si>
  <si>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</si>
  <si>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</si>
  <si>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</si>
  <si>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</si>
  <si>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</si>
  <si>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</si>
  <si>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</si>
  <si>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</si>
  <si>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</si>
  <si>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</si>
  <si>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</si>
  <si>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</si>
  <si>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</si>
  <si>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</si>
  <si>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</si>
  <si>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</si>
  <si>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</si>
  <si>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</si>
  <si>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</si>
  <si>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</si>
  <si>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</si>
  <si>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</si>
  <si>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</si>
  <si>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</si>
  <si>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</si>
  <si>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</si>
  <si>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</si>
  <si>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</si>
  <si>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</si>
  <si>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</si>
  <si>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</si>
  <si>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</si>
  <si>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</si>
  <si>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</si>
  <si>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</si>
  <si>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</si>
  <si>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</si>
  <si>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</si>
  <si>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</si>
  <si>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</si>
  <si>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</si>
  <si>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</si>
  <si>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</si>
  <si>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</si>
  <si>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</si>
  <si>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</si>
  <si>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</si>
  <si>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</si>
  <si>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</si>
  <si>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</si>
  <si>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</si>
  <si>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</si>
  <si>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</si>
  <si>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</si>
  <si>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</si>
  <si>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</si>
  <si>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</si>
  <si>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</si>
  <si>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</si>
  <si>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</si>
  <si>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</si>
  <si>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</si>
  <si>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</si>
  <si>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</si>
  <si>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</si>
  <si>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</si>
  <si>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</si>
  <si>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</si>
  <si>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</si>
  <si>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</si>
  <si>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</si>
  <si>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</si>
  <si>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</si>
  <si>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</si>
  <si>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</si>
  <si>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</si>
  <si>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</si>
  <si>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</si>
  <si>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</si>
  <si>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</si>
  <si>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</si>
  <si>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</si>
  <si>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</si>
  <si>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</si>
  <si>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</si>
  <si>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</si>
  <si>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</si>
  <si>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</si>
  <si>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</si>
  <si>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</si>
  <si>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</si>
  <si>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</si>
  <si>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</si>
  <si>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</si>
  <si>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</si>
  <si>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</si>
  <si>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</si>
  <si>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</si>
  <si>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</si>
  <si>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</si>
  <si>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</si>
  <si>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</si>
  <si>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</si>
  <si>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</si>
  <si>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</si>
  <si>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</si>
  <si>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</si>
  <si>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</si>
  <si>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</si>
  <si>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</si>
  <si>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</si>
  <si>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</si>
  <si>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</si>
  <si>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</si>
  <si>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</si>
  <si>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</si>
  <si>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</si>
  <si>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</si>
  <si>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</si>
  <si>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</si>
  <si>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</si>
  <si>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</si>
  <si>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</si>
  <si>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</si>
  <si>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</si>
  <si>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</si>
  <si>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</si>
  <si>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</si>
  <si>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</si>
  <si>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</si>
  <si>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</si>
  <si>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</si>
  <si>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</si>
  <si>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</si>
  <si>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</si>
  <si>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</si>
  <si>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</si>
  <si>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</si>
  <si>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</si>
  <si>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</si>
  <si>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</si>
  <si>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</si>
  <si>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</si>
  <si>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</si>
  <si>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</si>
  <si>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</si>
  <si>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</si>
  <si>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</si>
  <si>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</si>
  <si>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</si>
  <si>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</si>
  <si>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</si>
  <si>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</si>
  <si>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</si>
  <si>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</si>
  <si>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</si>
  <si>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</si>
  <si>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</si>
  <si>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</si>
  <si>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</si>
  <si>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</si>
  <si>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</si>
  <si>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</si>
  <si>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</si>
  <si>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</si>
  <si>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</si>
  <si>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</si>
  <si>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</si>
  <si>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</si>
  <si>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</si>
  <si>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</si>
  <si>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</si>
  <si>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</si>
  <si>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</si>
  <si>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</si>
  <si>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</si>
  <si>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</si>
  <si>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</si>
  <si>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</si>
  <si>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</si>
  <si>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</si>
  <si>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</si>
  <si>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</si>
  <si>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</si>
  <si>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</si>
  <si>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</si>
  <si>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</si>
  <si>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</si>
  <si>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</si>
  <si>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</si>
  <si>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</si>
  <si>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</si>
  <si>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</si>
  <si>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</si>
  <si>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</si>
  <si>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</si>
  <si>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</si>
  <si>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</si>
  <si>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</si>
  <si>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</si>
  <si>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</si>
  <si>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</si>
  <si>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</si>
  <si>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</si>
  <si>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</si>
  <si>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</si>
  <si>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</si>
  <si>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</si>
  <si>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</si>
  <si>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</si>
  <si>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</si>
  <si>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</si>
  <si>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</si>
  <si>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</si>
  <si>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</si>
  <si>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</si>
  <si>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</si>
  <si>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</si>
  <si>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</si>
  <si>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</si>
  <si>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</si>
  <si>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</si>
  <si>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</si>
  <si>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</si>
  <si>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</si>
  <si>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</si>
  <si>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</si>
  <si>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</si>
  <si>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</si>
  <si>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</si>
  <si>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</si>
  <si>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</si>
  <si>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</si>
  <si>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</si>
  <si>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</si>
  <si>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</si>
  <si>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</si>
  <si>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</si>
  <si>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</si>
  <si>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</si>
  <si>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</si>
  <si>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</si>
  <si>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</si>
  <si>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</si>
  <si>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</si>
  <si>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</si>
  <si>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</si>
  <si>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</si>
  <si>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</si>
  <si>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</si>
  <si>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</si>
  <si>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</si>
  <si>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</si>
  <si>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</si>
  <si>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</si>
  <si>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</si>
  <si>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</si>
  <si>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</si>
  <si>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</si>
  <si>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</si>
  <si>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</si>
  <si>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</si>
  <si>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</si>
  <si>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</si>
  <si>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</si>
  <si>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</si>
  <si>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</si>
  <si>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</si>
  <si>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</si>
  <si>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</si>
  <si>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</si>
  <si>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</si>
  <si>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</si>
  <si>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</si>
  <si>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</si>
  <si>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</si>
  <si>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</si>
  <si>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</si>
  <si>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</si>
  <si>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</si>
  <si>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</si>
  <si>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</si>
  <si>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</si>
  <si>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</si>
  <si>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</si>
  <si>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</si>
  <si>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</si>
  <si>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</si>
  <si>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</si>
  <si>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</si>
  <si>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</si>
  <si>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</si>
  <si>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</si>
  <si>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</si>
  <si>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</si>
  <si>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</si>
  <si>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</si>
  <si>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53032</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</si>
  <si>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</si>
  <si>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</si>
  <si>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</si>
  <si>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</si>
  <si>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</si>
  <si>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</si>
  <si>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</si>
  <si>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</si>
  <si>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</si>
  <si>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</si>
  <si>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</si>
  <si>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</si>
  <si>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</si>
  <si>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</si>
  <si>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</si>
  <si>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</si>
  <si>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</si>
  <si>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</si>
  <si>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</si>
  <si>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</si>
  <si>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</si>
  <si>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</si>
  <si>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</si>
  <si>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</si>
  <si>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</si>
  <si>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</si>
  <si>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</si>
  <si>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</si>
  <si>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</si>
  <si>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</si>
  <si>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</si>
  <si>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</si>
  <si>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</si>
  <si>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</si>
  <si>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</si>
  <si>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</si>
  <si>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</si>
  <si>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</si>
  <si>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</si>
  <si>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</si>
  <si>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</si>
  <si>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</si>
  <si>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</si>
  <si>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администрации Туапсинского</t>
  </si>
  <si>
    <t xml:space="preserve">муниципального округа   </t>
  </si>
  <si>
    <t>Ю4</t>
  </si>
  <si>
    <t>Реализация мероприятий по модернизации школьных систем образования</t>
  </si>
  <si>
    <t>57500</t>
  </si>
  <si>
    <t>Развитие сети учреждений культурно-досугового типа</t>
  </si>
  <si>
    <t>55130</t>
  </si>
  <si>
    <t>21</t>
  </si>
  <si>
    <t>Муниципальная программа «Экологическая безопасность»</t>
  </si>
  <si>
    <t>Сохранение и улучшение благоприятной окружающей среды на территории Туапсинского муниципального округа</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</si>
  <si>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</si>
  <si>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</si>
  <si>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</si>
  <si>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14</t>
  </si>
  <si>
    <t>Муниципальная программа «Информационное обеспечение населения»</t>
  </si>
  <si>
    <t>Подпрограмма «Развитие агропромышленного комплекса»</t>
  </si>
  <si>
    <t>20390</t>
  </si>
  <si>
    <t>Озеленение</t>
  </si>
  <si>
    <t>20100</t>
  </si>
  <si>
    <t>Реализация мероприятий  подпрограммы «Развитие агропромышленного комплекса»</t>
  </si>
  <si>
    <t>24450</t>
  </si>
  <si>
    <t>Реализация основные мероприятий муниципальной программы «Экологическая безопасность»</t>
  </si>
  <si>
    <t>Условно утвержденные расходы</t>
  </si>
  <si>
    <t>000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</si>
  <si>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</si>
  <si>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программы «Информационное обеспечение населения»</t>
  </si>
  <si>
    <t>Основные мероприятия муниципальной программы «Экологическая безопасность»</t>
  </si>
  <si>
    <t>И3</t>
  </si>
  <si>
    <t>51540</t>
  </si>
  <si>
    <t>Реализация мероприятий по модернизации коммунальной инфраструктуры</t>
  </si>
  <si>
    <t>Организация обучения муниципальных тьюторов, координаторов, членов предметных комиссий ГИА, ОГЭ, экспертам предметных комиссий</t>
  </si>
  <si>
    <t>S01P1</t>
  </si>
  <si>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</si>
  <si>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Поддержка творческой деятельности учреждений культуры</t>
  </si>
  <si>
    <t>24490</t>
  </si>
  <si>
    <t>Укрепление материально-технической базы учреждений культуры</t>
  </si>
  <si>
    <t>24110</t>
  </si>
  <si>
    <t>Повышение качества обучения в муниципальных детско-юношеских спортивных школах</t>
  </si>
  <si>
    <t>Реализация мероприятий подпрограммы "Развитие детско-юношеского спорта" муниципальной программы "Развитие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</si>
  <si>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</si>
  <si>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24630</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</si>
  <si>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</si>
  <si>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20400</t>
  </si>
  <si>
    <t>Ежемесячные выплаты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</si>
  <si>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</si>
  <si>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</si>
  <si>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20300</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</si>
  <si>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</si>
  <si>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</si>
  <si>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2027 год</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</si>
  <si>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</si>
  <si>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</si>
  <si>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t>
  </si>
  <si>
    <t>Предоставление субсидий учреждениям,  деятельность которых приостановлена</t>
  </si>
  <si>
    <t>Финансирование расходных обязательств по укреплению материально-технической базы школьных и детских столовых</t>
  </si>
  <si>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</si>
  <si>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Все лучшее детям</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</si>
  <si>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t>
    </r>
    <r>
      <rPr>
        <sz val="12"/>
        <rFont val="Calibri"/>
        <family val="2"/>
        <charset val="204"/>
      </rPr>
      <t>»</t>
    </r>
  </si>
  <si>
    <t>Предоставление мер социальной поддержки детям, родители (законные представители) которых участвуют в специальной военной операции, обучающихся в оьразовательных организациях и (или) являющихся участниками клубных формирований учреждений, подведомственных управлению культуры администрации Туапсинского муниципального округа</t>
  </si>
  <si>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r>
  </si>
  <si>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</si>
  <si>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Семейные ценности и инфраструктура культуры</t>
    </r>
    <r>
      <rPr>
        <sz val="12"/>
        <rFont val="Calibri"/>
        <family val="2"/>
        <charset val="204"/>
      </rPr>
      <t>»</t>
    </r>
  </si>
  <si>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</si>
  <si>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t>Прочее благоустройство территорий Туапсинского муниципального округа</t>
  </si>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</sst>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 numFmtId="170" formatCode="#,##0.0\ _₽"/>
  </numFmts>
  <fonts count="32" x14ac:knownFonts="1">
    <font>
      <sz val="10"/>
      <name val="Arial Cyr"/>
      <charset val="204"/>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3" borderId="0" applyNumberFormat="0" applyBorder="0" applyAlignment="0" applyProtection="0"/>
    <xf numFmtId="0" fontId="20" fillId="0" borderId="0" applyNumberFormat="0" applyFill="0" applyBorder="0" applyAlignment="0" applyProtection="0"/>
    <xf numFmtId="0" fontId="3"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43" fontId="24" fillId="0" borderId="0" applyFont="0" applyFill="0" applyBorder="0" applyAlignment="0" applyProtection="0"/>
    <xf numFmtId="0" fontId="23" fillId="4" borderId="0" applyNumberFormat="0" applyBorder="0" applyAlignment="0" applyProtection="0"/>
    <xf numFmtId="0" fontId="25" fillId="0" borderId="0"/>
    <xf numFmtId="0" fontId="26" fillId="0" borderId="0"/>
    <xf numFmtId="9" fontId="24" fillId="0" borderId="0" applyFont="0" applyFill="0" applyBorder="0" applyAlignment="0" applyProtection="0"/>
    <xf numFmtId="0" fontId="26" fillId="0" borderId="0"/>
    <xf numFmtId="164" fontId="3" fillId="0" borderId="0" applyFont="0" applyFill="0" applyBorder="0" applyAlignment="0" applyProtection="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3">
    <xf numFmtId="0" fontId="0" fillId="0" borderId="0" xfId="0"/>
    <xf numFmtId="0" fontId="4" fillId="24" borderId="0" xfId="0" applyFont="1" applyFill="1" applyAlignment="1">
      <alignment vertical="top"/>
    </xf>
    <xf numFmtId="4" fontId="4" fillId="24" borderId="0" xfId="0" applyNumberFormat="1" applyFont="1" applyFill="1" applyAlignment="1">
      <alignment vertical="top"/>
    </xf>
    <xf numFmtId="0" fontId="0" fillId="24" borderId="0" xfId="0" applyFill="1" applyAlignment="1">
      <alignment vertical="top"/>
    </xf>
    <xf numFmtId="0" fontId="4" fillId="24" borderId="0" xfId="0" applyFont="1" applyFill="1" applyAlignment="1">
      <alignment horizontal="justify" vertical="top"/>
    </xf>
    <xf numFmtId="0" fontId="5" fillId="24" borderId="0" xfId="0" applyFont="1" applyFill="1" applyBorder="1" applyAlignment="1">
      <alignment horizontal="justify" vertical="top" wrapText="1"/>
    </xf>
    <xf numFmtId="0" fontId="4" fillId="24" borderId="0" xfId="0" applyFont="1" applyFill="1" applyAlignment="1">
      <alignment horizontal="center" vertical="top"/>
    </xf>
    <xf numFmtId="49" fontId="4" fillId="24" borderId="0" xfId="0" applyNumberFormat="1" applyFont="1" applyFill="1" applyAlignment="1">
      <alignment horizontal="center" vertical="top"/>
    </xf>
    <xf numFmtId="165" fontId="27" fillId="24" borderId="0" xfId="0" applyNumberFormat="1" applyFont="1" applyFill="1" applyAlignment="1">
      <alignment horizontal="center" vertical="top"/>
    </xf>
    <xf numFmtId="49" fontId="5" fillId="24" borderId="0" xfId="0" applyNumberFormat="1" applyFont="1" applyFill="1" applyBorder="1" applyAlignment="1">
      <alignment horizontal="center" vertical="top"/>
    </xf>
    <xf numFmtId="0" fontId="5" fillId="24" borderId="0" xfId="0" applyFont="1" applyFill="1" applyBorder="1" applyAlignment="1">
      <alignment horizontal="center" vertical="top"/>
    </xf>
    <xf numFmtId="0" fontId="27" fillId="24" borderId="0" xfId="0" applyFont="1" applyFill="1" applyBorder="1" applyAlignment="1">
      <alignment horizontal="justify" vertical="top" wrapText="1"/>
    </xf>
    <xf numFmtId="49" fontId="27" fillId="24" borderId="0" xfId="0" applyNumberFormat="1" applyFont="1" applyFill="1" applyBorder="1" applyAlignment="1">
      <alignment horizontal="center" vertical="top"/>
    </xf>
    <xf numFmtId="49" fontId="27" fillId="0" borderId="10" xfId="0" applyNumberFormat="1" applyFont="1" applyFill="1" applyBorder="1" applyAlignment="1">
      <alignment horizontal="center" vertical="top"/>
    </xf>
    <xf numFmtId="49" fontId="27" fillId="0" borderId="10" xfId="0" applyNumberFormat="1" applyFont="1" applyFill="1" applyBorder="1" applyAlignment="1">
      <alignment horizontal="center" vertical="top" wrapText="1"/>
    </xf>
    <xf numFmtId="166" fontId="27" fillId="0" borderId="10" xfId="0" applyNumberFormat="1" applyFont="1" applyFill="1" applyBorder="1" applyAlignment="1">
      <alignment horizontal="center" vertical="top"/>
    </xf>
    <xf numFmtId="0" fontId="27" fillId="0" borderId="10" xfId="0" applyFont="1" applyFill="1" applyBorder="1" applyAlignment="1">
      <alignment horizontal="center" vertical="top" wrapText="1"/>
    </xf>
    <xf numFmtId="166" fontId="4" fillId="24" borderId="0" xfId="0" applyNumberFormat="1" applyFont="1" applyFill="1" applyAlignment="1">
      <alignment vertical="top"/>
    </xf>
    <xf numFmtId="49" fontId="28" fillId="0" borderId="10" xfId="0" applyNumberFormat="1" applyFont="1" applyFill="1" applyBorder="1" applyAlignment="1">
      <alignment horizontal="center" vertical="top"/>
    </xf>
    <xf numFmtId="0" fontId="6" fillId="0" borderId="0" xfId="0" applyFont="1" applyFill="1" applyBorder="1" applyAlignment="1" applyProtection="1">
      <alignment horizontal="justify" vertical="top" wrapText="1"/>
      <protection locked="0"/>
    </xf>
    <xf numFmtId="49" fontId="6" fillId="0" borderId="0" xfId="0" applyNumberFormat="1" applyFont="1" applyFill="1" applyBorder="1" applyAlignment="1" applyProtection="1">
      <alignment horizontal="center" vertical="top" wrapText="1"/>
      <protection locked="0"/>
    </xf>
    <xf numFmtId="0" fontId="6" fillId="0" borderId="0" xfId="0" applyFont="1" applyFill="1" applyBorder="1" applyAlignment="1" applyProtection="1">
      <alignment horizontal="center" vertical="top" wrapText="1"/>
      <protection locked="0"/>
    </xf>
    <xf numFmtId="165" fontId="5" fillId="0" borderId="0" xfId="0" applyNumberFormat="1" applyFont="1" applyFill="1" applyAlignment="1">
      <alignment horizontal="center"/>
    </xf>
    <xf numFmtId="49" fontId="27" fillId="0" borderId="10" xfId="0" applyNumberFormat="1" applyFont="1" applyFill="1" applyBorder="1" applyAlignment="1" applyProtection="1">
      <alignment horizontal="center" vertical="top" wrapText="1"/>
      <protection locked="0"/>
    </xf>
    <xf numFmtId="1" fontId="27" fillId="0" borderId="10" xfId="0" applyNumberFormat="1" applyFont="1" applyFill="1" applyBorder="1" applyAlignment="1" applyProtection="1">
      <alignment horizontal="center" vertical="top" wrapText="1"/>
      <protection locked="0"/>
    </xf>
    <xf numFmtId="0" fontId="27" fillId="0" borderId="10" xfId="0" applyFont="1" applyFill="1" applyBorder="1" applyAlignment="1">
      <alignment horizontal="center" vertical="top"/>
    </xf>
    <xf numFmtId="168" fontId="27" fillId="0" borderId="10" xfId="0" applyNumberFormat="1" applyFont="1" applyFill="1" applyBorder="1" applyAlignment="1">
      <alignment horizontal="center" vertical="top"/>
    </xf>
    <xf numFmtId="0" fontId="27" fillId="0" borderId="10" xfId="0" applyFont="1" applyFill="1" applyBorder="1" applyAlignment="1" applyProtection="1">
      <alignment horizontal="left" vertical="top" wrapText="1"/>
      <protection locked="0"/>
    </xf>
    <xf numFmtId="49" fontId="28" fillId="0" borderId="10" xfId="0" applyNumberFormat="1" applyFont="1" applyFill="1" applyBorder="1" applyAlignment="1">
      <alignment horizontal="left" vertical="top" wrapText="1"/>
    </xf>
    <xf numFmtId="0" fontId="27" fillId="0" borderId="10" xfId="0" applyFont="1" applyFill="1" applyBorder="1" applyAlignment="1">
      <alignment horizontal="left" vertical="top" wrapText="1"/>
    </xf>
    <xf numFmtId="49" fontId="27" fillId="0" borderId="10"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left" vertical="top" wrapText="1"/>
    </xf>
    <xf numFmtId="11" fontId="27" fillId="0" borderId="10" xfId="0" applyNumberFormat="1" applyFont="1" applyFill="1" applyBorder="1" applyAlignment="1">
      <alignment horizontal="left" vertical="top" wrapText="1"/>
    </xf>
    <xf numFmtId="2" fontId="27"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49" fontId="27" fillId="0" borderId="10" xfId="43" applyNumberFormat="1" applyFont="1" applyFill="1" applyBorder="1" applyAlignment="1">
      <alignment horizontal="left" vertical="top" wrapText="1"/>
    </xf>
    <xf numFmtId="2" fontId="27" fillId="0" borderId="10" xfId="0" applyNumberFormat="1"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167" fontId="27" fillId="0" borderId="10" xfId="43" applyNumberFormat="1" applyFont="1" applyFill="1" applyBorder="1" applyAlignment="1">
      <alignment horizontal="left" vertical="top" wrapText="1"/>
    </xf>
    <xf numFmtId="0" fontId="27" fillId="0" borderId="10" xfId="0" applyNumberFormat="1" applyFont="1" applyFill="1" applyBorder="1" applyAlignment="1">
      <alignment horizontal="left" vertical="top" wrapText="1"/>
    </xf>
    <xf numFmtId="0" fontId="28" fillId="0" borderId="10" xfId="0" applyFont="1" applyFill="1" applyBorder="1" applyAlignment="1">
      <alignment horizontal="left" wrapText="1"/>
    </xf>
    <xf numFmtId="11" fontId="28" fillId="0" borderId="10" xfId="0" applyNumberFormat="1" applyFont="1" applyFill="1" applyBorder="1" applyAlignment="1">
      <alignment horizontal="left" vertical="top" wrapText="1"/>
    </xf>
    <xf numFmtId="11" fontId="27" fillId="0" borderId="10" xfId="43" applyNumberFormat="1" applyFont="1" applyFill="1" applyBorder="1" applyAlignment="1" applyProtection="1">
      <alignment horizontal="left" vertical="top" wrapText="1"/>
      <protection hidden="1"/>
    </xf>
    <xf numFmtId="0" fontId="27" fillId="0" borderId="10" xfId="0" applyFont="1" applyFill="1" applyBorder="1" applyAlignment="1">
      <alignment horizontal="justify" vertical="top" wrapText="1"/>
    </xf>
    <xf numFmtId="0" fontId="27" fillId="24" borderId="10" xfId="0" applyFont="1" applyFill="1" applyBorder="1" applyAlignment="1">
      <alignment horizontal="justify" vertical="top" wrapText="1"/>
    </xf>
    <xf numFmtId="49" fontId="27" fillId="24" borderId="10" xfId="0" applyNumberFormat="1" applyFont="1" applyFill="1" applyBorder="1" applyAlignment="1">
      <alignment horizontal="center" vertical="top"/>
    </xf>
    <xf numFmtId="4" fontId="4" fillId="24" borderId="0" xfId="0" applyNumberFormat="1" applyFont="1" applyFill="1" applyAlignment="1">
      <alignment horizontal="center" vertical="top"/>
    </xf>
    <xf numFmtId="166" fontId="4" fillId="24" borderId="0" xfId="0" applyNumberFormat="1" applyFont="1" applyFill="1" applyAlignment="1">
      <alignment horizontal="center" vertical="top"/>
    </xf>
    <xf numFmtId="166" fontId="5" fillId="24" borderId="0" xfId="47" applyNumberFormat="1" applyFont="1" applyFill="1" applyBorder="1" applyAlignment="1">
      <alignment horizontal="right" vertical="top" wrapText="1"/>
    </xf>
    <xf numFmtId="165" fontId="5" fillId="24" borderId="0" xfId="0" applyNumberFormat="1" applyFont="1" applyFill="1" applyBorder="1" applyAlignment="1">
      <alignment horizontal="right"/>
    </xf>
    <xf numFmtId="0" fontId="27" fillId="25" borderId="10" xfId="0" applyFont="1" applyFill="1" applyBorder="1" applyAlignment="1">
      <alignment horizontal="left" vertical="top" wrapText="1"/>
    </xf>
    <xf numFmtId="49" fontId="27" fillId="25" borderId="10" xfId="43" applyNumberFormat="1" applyFont="1" applyFill="1" applyBorder="1" applyAlignment="1" applyProtection="1">
      <alignment horizontal="left" vertical="top" wrapText="1"/>
      <protection hidden="1"/>
    </xf>
    <xf numFmtId="49" fontId="28" fillId="25" borderId="10" xfId="0" applyNumberFormat="1" applyFont="1" applyFill="1" applyBorder="1" applyAlignment="1">
      <alignment horizontal="left" vertical="top" wrapText="1"/>
    </xf>
    <xf numFmtId="49" fontId="27" fillId="25" borderId="10" xfId="0" applyNumberFormat="1" applyFont="1" applyFill="1" applyBorder="1" applyAlignment="1">
      <alignment horizontal="left" vertical="top" wrapText="1"/>
    </xf>
    <xf numFmtId="0" fontId="27" fillId="25" borderId="10" xfId="0" applyFont="1" applyFill="1" applyBorder="1" applyAlignment="1">
      <alignment horizontal="justify" vertical="top" wrapText="1"/>
    </xf>
    <xf numFmtId="49" fontId="27" fillId="25" borderId="10" xfId="0" applyNumberFormat="1" applyFont="1" applyFill="1" applyBorder="1" applyAlignment="1">
      <alignment horizontal="center" vertical="top"/>
    </xf>
    <xf numFmtId="11" fontId="27" fillId="25"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 fontId="30" fillId="24" borderId="0" xfId="0" applyNumberFormat="1" applyFont="1" applyFill="1" applyAlignment="1">
      <alignment vertical="top"/>
    </xf>
    <xf numFmtId="166" fontId="27" fillId="24" borderId="10" xfId="0" applyNumberFormat="1" applyFont="1" applyFill="1" applyBorder="1" applyAlignment="1">
      <alignment horizontal="center" vertical="top"/>
    </xf>
    <xf numFmtId="165" fontId="5" fillId="24" borderId="0" xfId="0" applyNumberFormat="1" applyFont="1" applyFill="1" applyAlignment="1">
      <alignment horizontal="center"/>
    </xf>
    <xf numFmtId="1" fontId="27" fillId="24" borderId="10" xfId="0" applyNumberFormat="1" applyFont="1" applyFill="1" applyBorder="1" applyAlignment="1" applyProtection="1">
      <alignment horizontal="center" vertical="top" wrapText="1"/>
      <protection locked="0"/>
    </xf>
    <xf numFmtId="168" fontId="27" fillId="24" borderId="10" xfId="0" applyNumberFormat="1" applyFont="1" applyFill="1" applyBorder="1" applyAlignment="1">
      <alignment horizontal="center" vertical="top"/>
    </xf>
    <xf numFmtId="0" fontId="6" fillId="24" borderId="0" xfId="0" applyFont="1" applyFill="1" applyBorder="1" applyAlignment="1" applyProtection="1">
      <alignment horizontal="justify" vertical="top" wrapText="1"/>
      <protection locked="0"/>
    </xf>
    <xf numFmtId="49" fontId="6" fillId="24" borderId="0" xfId="0" applyNumberFormat="1" applyFont="1" applyFill="1" applyBorder="1" applyAlignment="1" applyProtection="1">
      <alignment horizontal="center" vertical="top" wrapText="1"/>
      <protection locked="0"/>
    </xf>
    <xf numFmtId="0" fontId="6" fillId="24" borderId="0" xfId="0" applyFont="1" applyFill="1" applyBorder="1" applyAlignment="1" applyProtection="1">
      <alignment horizontal="center" vertical="top" wrapText="1"/>
      <protection locked="0"/>
    </xf>
    <xf numFmtId="49" fontId="27" fillId="24" borderId="10" xfId="0" applyNumberFormat="1" applyFont="1" applyFill="1" applyBorder="1" applyAlignment="1" applyProtection="1">
      <alignment horizontal="center" vertical="top" wrapText="1"/>
      <protection locked="0"/>
    </xf>
    <xf numFmtId="0" fontId="27" fillId="24" borderId="10" xfId="0" applyFont="1" applyFill="1" applyBorder="1" applyAlignment="1" applyProtection="1">
      <alignment horizontal="center" vertical="top" wrapText="1"/>
      <protection locked="0"/>
    </xf>
    <xf numFmtId="0" fontId="27" fillId="24" borderId="10" xfId="0" applyFont="1" applyFill="1" applyBorder="1" applyAlignment="1" applyProtection="1">
      <alignment horizontal="left" vertical="top" wrapText="1"/>
      <protection locked="0"/>
    </xf>
    <xf numFmtId="49" fontId="28" fillId="24" borderId="10" xfId="0" applyNumberFormat="1" applyFont="1" applyFill="1" applyBorder="1" applyAlignment="1">
      <alignment horizontal="left" vertical="top" wrapText="1"/>
    </xf>
    <xf numFmtId="49" fontId="28" fillId="24" borderId="10" xfId="0" applyNumberFormat="1" applyFont="1" applyFill="1" applyBorder="1" applyAlignment="1">
      <alignment horizontal="center" vertical="top"/>
    </xf>
    <xf numFmtId="49" fontId="27" fillId="24" borderId="10" xfId="0" applyNumberFormat="1" applyFont="1" applyFill="1" applyBorder="1" applyAlignment="1">
      <alignment horizontal="center" vertical="top" wrapText="1"/>
    </xf>
    <xf numFmtId="0" fontId="27" fillId="24" borderId="10" xfId="0" applyFont="1" applyFill="1" applyBorder="1" applyAlignment="1">
      <alignment horizontal="left" vertical="top" wrapText="1"/>
    </xf>
    <xf numFmtId="0" fontId="27" fillId="24" borderId="10" xfId="0" applyFont="1" applyFill="1" applyBorder="1" applyAlignment="1">
      <alignment horizontal="center" vertical="top" wrapText="1"/>
    </xf>
    <xf numFmtId="49" fontId="27" fillId="24" borderId="10" xfId="43" applyNumberFormat="1" applyFont="1" applyFill="1" applyBorder="1" applyAlignment="1" applyProtection="1">
      <alignment horizontal="left" vertical="top" wrapText="1"/>
      <protection hidden="1"/>
    </xf>
    <xf numFmtId="49" fontId="27" fillId="24" borderId="10" xfId="0" applyNumberFormat="1" applyFont="1" applyFill="1" applyBorder="1" applyAlignment="1">
      <alignment horizontal="left" vertical="top" wrapText="1"/>
    </xf>
    <xf numFmtId="11" fontId="27" fillId="24" borderId="10" xfId="0" applyNumberFormat="1" applyFont="1" applyFill="1" applyBorder="1" applyAlignment="1">
      <alignment horizontal="left" vertical="top" wrapText="1"/>
    </xf>
    <xf numFmtId="2" fontId="27" fillId="24" borderId="10" xfId="43" applyNumberFormat="1" applyFont="1" applyFill="1" applyBorder="1" applyAlignment="1" applyProtection="1">
      <alignment horizontal="left" vertical="top" wrapText="1"/>
      <protection hidden="1"/>
    </xf>
    <xf numFmtId="0" fontId="27" fillId="24" borderId="10" xfId="0" applyFont="1" applyFill="1" applyBorder="1" applyAlignment="1">
      <alignment horizontal="center" vertical="top"/>
    </xf>
    <xf numFmtId="0" fontId="28" fillId="24" borderId="10" xfId="0"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49" fontId="27" fillId="24" borderId="10" xfId="43" applyNumberFormat="1" applyFont="1" applyFill="1" applyBorder="1" applyAlignment="1">
      <alignment horizontal="left" vertical="top" wrapText="1"/>
    </xf>
    <xf numFmtId="2" fontId="27" fillId="24" borderId="10" xfId="0" applyNumberFormat="1" applyFont="1" applyFill="1" applyBorder="1" applyAlignment="1">
      <alignment horizontal="left" vertical="top" wrapText="1"/>
    </xf>
    <xf numFmtId="0" fontId="27" fillId="24" borderId="11" xfId="0" applyFont="1" applyFill="1" applyBorder="1" applyAlignment="1">
      <alignment horizontal="left" vertical="top" wrapText="1"/>
    </xf>
    <xf numFmtId="49" fontId="27" fillId="24" borderId="11" xfId="43" applyNumberFormat="1" applyFont="1" applyFill="1" applyBorder="1" applyAlignment="1" applyProtection="1">
      <alignment horizontal="left" vertical="top" wrapText="1"/>
      <protection hidden="1"/>
    </xf>
    <xf numFmtId="12" fontId="28" fillId="24" borderId="10" xfId="0" applyNumberFormat="1" applyFont="1" applyFill="1" applyBorder="1" applyAlignment="1">
      <alignment horizontal="left" vertical="top" wrapText="1"/>
    </xf>
    <xf numFmtId="167" fontId="27" fillId="24" borderId="10" xfId="43" applyNumberFormat="1" applyFont="1" applyFill="1" applyBorder="1" applyAlignment="1">
      <alignment horizontal="left" vertical="top" wrapText="1"/>
    </xf>
    <xf numFmtId="0" fontId="27" fillId="24" borderId="10" xfId="0" applyNumberFormat="1" applyFont="1" applyFill="1" applyBorder="1" applyAlignment="1">
      <alignment horizontal="left" vertical="top" wrapText="1"/>
    </xf>
    <xf numFmtId="0" fontId="28" fillId="24" borderId="10" xfId="0" applyFont="1" applyFill="1" applyBorder="1" applyAlignment="1">
      <alignment horizontal="left" wrapText="1"/>
    </xf>
    <xf numFmtId="11" fontId="28" fillId="24" borderId="10" xfId="0" applyNumberFormat="1" applyFont="1" applyFill="1" applyBorder="1" applyAlignment="1">
      <alignment horizontal="left" vertical="top" wrapText="1"/>
    </xf>
    <xf numFmtId="11" fontId="27" fillId="24" borderId="10" xfId="43" applyNumberFormat="1" applyFont="1" applyFill="1" applyBorder="1" applyAlignment="1" applyProtection="1">
      <alignment horizontal="left" vertical="top" wrapText="1"/>
      <protection hidden="1"/>
    </xf>
    <xf numFmtId="49" fontId="4" fillId="0" borderId="0" xfId="0" applyNumberFormat="1" applyFont="1" applyFill="1" applyAlignment="1">
      <alignment horizontal="center" vertical="top"/>
    </xf>
    <xf numFmtId="0" fontId="4" fillId="0" borderId="0" xfId="0" applyFont="1" applyFill="1" applyAlignment="1">
      <alignment horizontal="center" vertical="top"/>
    </xf>
    <xf numFmtId="165" fontId="27" fillId="0" borderId="0" xfId="0" applyNumberFormat="1" applyFont="1" applyFill="1" applyAlignment="1">
      <alignment horizontal="center" vertical="top"/>
    </xf>
    <xf numFmtId="0" fontId="4" fillId="0" borderId="0" xfId="0" applyFont="1" applyFill="1" applyAlignment="1">
      <alignment vertical="top"/>
    </xf>
    <xf numFmtId="4" fontId="4" fillId="0" borderId="0" xfId="0" applyNumberFormat="1" applyFont="1" applyFill="1" applyAlignment="1">
      <alignment vertical="top"/>
    </xf>
    <xf numFmtId="166" fontId="4" fillId="0" borderId="0" xfId="0" applyNumberFormat="1" applyFont="1" applyFill="1" applyAlignment="1">
      <alignment vertical="top"/>
    </xf>
    <xf numFmtId="4" fontId="4" fillId="0" borderId="0" xfId="0" applyNumberFormat="1" applyFont="1" applyFill="1" applyAlignment="1">
      <alignment horizontal="center" vertical="top"/>
    </xf>
    <xf numFmtId="166" fontId="4" fillId="0" borderId="0" xfId="0" applyNumberFormat="1" applyFont="1" applyFill="1" applyAlignment="1">
      <alignment horizontal="center" vertical="top"/>
    </xf>
    <xf numFmtId="4" fontId="30" fillId="0" borderId="0" xfId="0" applyNumberFormat="1" applyFont="1" applyFill="1" applyAlignment="1">
      <alignment vertical="top"/>
    </xf>
    <xf numFmtId="49" fontId="27" fillId="0" borderId="0" xfId="0"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165" fontId="5" fillId="0" borderId="0" xfId="0" applyNumberFormat="1" applyFont="1" applyFill="1" applyBorder="1" applyAlignment="1">
      <alignment horizontal="right"/>
    </xf>
    <xf numFmtId="0" fontId="4" fillId="0" borderId="0" xfId="0" applyFont="1" applyFill="1" applyAlignment="1">
      <alignment horizontal="left" vertical="top"/>
    </xf>
    <xf numFmtId="0" fontId="27"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12" fontId="27" fillId="0" borderId="10" xfId="0" applyNumberFormat="1" applyFont="1" applyFill="1" applyBorder="1" applyAlignment="1">
      <alignment horizontal="left" vertical="top" wrapText="1"/>
    </xf>
    <xf numFmtId="0" fontId="27" fillId="0" borderId="11" xfId="0" applyFont="1" applyFill="1" applyBorder="1" applyAlignment="1">
      <alignment horizontal="left" vertical="top" wrapText="1"/>
    </xf>
    <xf numFmtId="49" fontId="27" fillId="0" borderId="11"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center" vertical="top"/>
    </xf>
    <xf numFmtId="0" fontId="27" fillId="0" borderId="10" xfId="0" applyFont="1" applyFill="1" applyBorder="1" applyAlignment="1">
      <alignment horizontal="left" vertical="top" wrapText="1"/>
    </xf>
    <xf numFmtId="170" fontId="27" fillId="0" borderId="10" xfId="0" applyNumberFormat="1" applyFont="1" applyFill="1" applyBorder="1" applyAlignment="1">
      <alignment horizontal="center" vertical="top"/>
    </xf>
    <xf numFmtId="0" fontId="5" fillId="0" borderId="0" xfId="0" applyFont="1" applyFill="1" applyAlignment="1">
      <alignment horizontal="right" vertical="top"/>
    </xf>
    <xf numFmtId="166" fontId="27" fillId="0" borderId="0" xfId="52" applyNumberFormat="1" applyFont="1" applyFill="1" applyBorder="1" applyAlignment="1">
      <alignment horizontal="center" vertical="top" wrapText="1"/>
    </xf>
    <xf numFmtId="166" fontId="5" fillId="0" borderId="0" xfId="52" applyNumberFormat="1" applyFont="1" applyFill="1" applyBorder="1" applyAlignment="1">
      <alignment horizontal="center" vertical="top" wrapText="1"/>
    </xf>
    <xf numFmtId="169" fontId="5" fillId="0" borderId="0" xfId="0" applyNumberFormat="1" applyFont="1" applyFill="1" applyAlignment="1">
      <alignment horizontal="right" vertical="top"/>
    </xf>
    <xf numFmtId="0" fontId="5" fillId="0" borderId="0" xfId="0" applyFont="1" applyFill="1" applyBorder="1" applyAlignment="1" applyProtection="1">
      <alignment horizontal="left" vertical="top" wrapText="1"/>
      <protection locked="0"/>
    </xf>
    <xf numFmtId="49" fontId="5" fillId="0"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locked="0"/>
    </xf>
    <xf numFmtId="0" fontId="0" fillId="0" borderId="0" xfId="0" applyFont="1" applyFill="1" applyAlignment="1">
      <alignment vertical="top"/>
    </xf>
    <xf numFmtId="4" fontId="27" fillId="0"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9" fontId="5" fillId="24" borderId="0" xfId="0" applyNumberFormat="1" applyFont="1" applyFill="1" applyBorder="1" applyAlignment="1">
      <alignment horizontal="right" vertical="top"/>
    </xf>
    <xf numFmtId="0" fontId="29" fillId="24" borderId="0" xfId="0" applyFont="1" applyFill="1" applyAlignment="1">
      <alignment horizontal="center" wrapText="1"/>
    </xf>
    <xf numFmtId="0" fontId="0" fillId="24" borderId="0" xfId="0" applyFill="1" applyAlignment="1">
      <alignment horizontal="center" wrapText="1"/>
    </xf>
    <xf numFmtId="0" fontId="27" fillId="24" borderId="10" xfId="0" applyFont="1" applyFill="1" applyBorder="1" applyAlignment="1" applyProtection="1">
      <alignment horizontal="center" vertical="top" wrapText="1"/>
      <protection locked="0"/>
    </xf>
    <xf numFmtId="165" fontId="27" fillId="24" borderId="10" xfId="0" applyNumberFormat="1" applyFont="1" applyFill="1" applyBorder="1" applyAlignment="1">
      <alignment horizontal="center" vertical="top" wrapText="1"/>
    </xf>
    <xf numFmtId="0" fontId="5" fillId="24" borderId="0" xfId="0" applyFont="1" applyFill="1" applyBorder="1" applyAlignment="1">
      <alignment horizontal="left" wrapText="1"/>
    </xf>
    <xf numFmtId="0" fontId="5" fillId="24" borderId="0" xfId="0" applyFont="1" applyFill="1" applyBorder="1" applyAlignment="1">
      <alignment horizontal="left"/>
    </xf>
    <xf numFmtId="0" fontId="5" fillId="24" borderId="0" xfId="0" applyFont="1" applyFill="1" applyAlignment="1">
      <alignment horizontal="left" wrapText="1"/>
    </xf>
    <xf numFmtId="0" fontId="5" fillId="0" borderId="0" xfId="0" applyFont="1" applyBorder="1" applyAlignment="1">
      <alignment horizontal="left"/>
    </xf>
    <xf numFmtId="0" fontId="5" fillId="0" borderId="0" xfId="0" applyFont="1" applyAlignment="1">
      <alignment horizontal="left" wrapText="1"/>
    </xf>
    <xf numFmtId="0" fontId="29" fillId="0" borderId="0" xfId="0" applyFont="1" applyFill="1" applyAlignment="1">
      <alignment horizontal="center" wrapText="1"/>
    </xf>
    <xf numFmtId="0" fontId="0" fillId="0" borderId="0" xfId="0" applyFill="1" applyAlignment="1">
      <alignment horizontal="center" wrapText="1"/>
    </xf>
    <xf numFmtId="0" fontId="27" fillId="0" borderId="10" xfId="0" applyFont="1" applyFill="1" applyBorder="1" applyAlignment="1" applyProtection="1">
      <alignment horizontal="center" vertical="top" wrapText="1"/>
      <protection locked="0"/>
    </xf>
    <xf numFmtId="165" fontId="27" fillId="0" borderId="10" xfId="0" applyNumberFormat="1" applyFont="1" applyFill="1" applyBorder="1" applyAlignment="1">
      <alignment horizontal="center" vertical="top" wrapText="1"/>
    </xf>
    <xf numFmtId="0" fontId="5" fillId="0" borderId="0" xfId="0" applyFont="1" applyBorder="1" applyAlignment="1">
      <alignment horizontal="left" wrapText="1"/>
    </xf>
    <xf numFmtId="0" fontId="5" fillId="0" borderId="0" xfId="0" applyFont="1" applyFill="1" applyAlignment="1">
      <alignment horizontal="left" vertical="top"/>
    </xf>
    <xf numFmtId="0" fontId="5" fillId="0" borderId="0" xfId="0" applyFont="1" applyFill="1" applyAlignment="1">
      <alignment horizontal="left" vertical="top" wrapText="1"/>
    </xf>
    <xf numFmtId="0" fontId="0" fillId="0" borderId="0" xfId="0" applyFont="1" applyFill="1" applyAlignment="1">
      <alignment horizontal="center" wrapText="1"/>
    </xf>
    <xf numFmtId="0" fontId="27" fillId="0" borderId="12" xfId="0" applyFont="1" applyFill="1" applyBorder="1" applyAlignment="1" applyProtection="1">
      <alignment horizontal="center" vertical="top" wrapText="1"/>
      <protection locked="0"/>
    </xf>
    <xf numFmtId="0" fontId="27" fillId="0" borderId="13" xfId="0" applyFont="1" applyFill="1" applyBorder="1" applyAlignment="1" applyProtection="1">
      <alignment horizontal="center" vertical="top" wrapText="1"/>
      <protection locked="0"/>
    </xf>
  </cellXfs>
  <cellStyles count="10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2" xfId="97"/>
    <cellStyle name="Обычный 2 11" xfId="73"/>
    <cellStyle name="Обычный 2 11 2" xfId="99"/>
    <cellStyle name="Обычный 2 12" xfId="75"/>
    <cellStyle name="Обычный 2 12 2" xfId="101"/>
    <cellStyle name="Обычный 2 13" xfId="51"/>
    <cellStyle name="Обычный 2 13 2" xfId="79"/>
    <cellStyle name="Обычный 2 14" xfId="77"/>
    <cellStyle name="Обычный 2 2" xfId="55"/>
    <cellStyle name="Обычный 2 2 2" xfId="43"/>
    <cellStyle name="Обычный 2 2 3" xfId="81"/>
    <cellStyle name="Обычный 2 3" xfId="57"/>
    <cellStyle name="Обычный 2 3 2" xfId="83"/>
    <cellStyle name="Обычный 2 4" xfId="59"/>
    <cellStyle name="Обычный 2 4 2" xfId="85"/>
    <cellStyle name="Обычный 2 5" xfId="61"/>
    <cellStyle name="Обычный 2 5 2" xfId="87"/>
    <cellStyle name="Обычный 2 6" xfId="63"/>
    <cellStyle name="Обычный 2 6 2" xfId="89"/>
    <cellStyle name="Обычный 2 7" xfId="65"/>
    <cellStyle name="Обычный 2 7 2" xfId="91"/>
    <cellStyle name="Обычный 2 8" xfId="67"/>
    <cellStyle name="Обычный 2 8 2" xfId="93"/>
    <cellStyle name="Обычный 2 9" xfId="69"/>
    <cellStyle name="Обычный 2 9 2" xfId="95"/>
    <cellStyle name="Обычный 3" xfId="44"/>
    <cellStyle name="Обычный 3 10" xfId="70"/>
    <cellStyle name="Обычный 3 10 2" xfId="96"/>
    <cellStyle name="Обычный 3 11" xfId="72"/>
    <cellStyle name="Обычный 3 11 2" xfId="98"/>
    <cellStyle name="Обычный 3 12" xfId="74"/>
    <cellStyle name="Обычный 3 12 2" xfId="100"/>
    <cellStyle name="Обычный 3 13" xfId="49"/>
    <cellStyle name="Обычный 3 13 2" xfId="78"/>
    <cellStyle name="Обычный 3 14" xfId="76"/>
    <cellStyle name="Обычный 3 2" xfId="53"/>
    <cellStyle name="Обычный 3 2 2" xfId="80"/>
    <cellStyle name="Обычный 3 3" xfId="56"/>
    <cellStyle name="Обычный 3 3 2" xfId="82"/>
    <cellStyle name="Обычный 3 4" xfId="58"/>
    <cellStyle name="Обычный 3 4 2" xfId="84"/>
    <cellStyle name="Обычный 3 5" xfId="60"/>
    <cellStyle name="Обычный 3 5 2" xfId="86"/>
    <cellStyle name="Обычный 3 6" xfId="62"/>
    <cellStyle name="Обычный 3 6 2" xfId="88"/>
    <cellStyle name="Обычный 3 7" xfId="64"/>
    <cellStyle name="Обычный 3 7 2" xfId="90"/>
    <cellStyle name="Обычный 3 8" xfId="66"/>
    <cellStyle name="Обычный 3 8 2" xfId="92"/>
    <cellStyle name="Обычный 3 9" xfId="68"/>
    <cellStyle name="Обычный 3 9 2" xfId="9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211668</xdr:colOff>
      <xdr:row>7</xdr:row>
      <xdr:rowOff>20783</xdr:rowOff>
    </xdr:from>
    <xdr:to>
      <xdr:col>7</xdr:col>
      <xdr:colOff>211668</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021918" y="1650616"/>
          <a:ext cx="2921000" cy="2011217"/>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9</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marL="0" indent="0" algn="l" rtl="0">
            <a:defRPr sz="1000"/>
          </a:pPr>
          <a:r>
            <a:rPr lang="ru-RU" sz="1400" u="none">
              <a:effectLst/>
              <a:latin typeface="Times New Roman" pitchFamily="18" charset="0"/>
              <a:ea typeface="+mn-ea"/>
              <a:cs typeface="Times New Roman" pitchFamily="18" charset="0"/>
            </a:rPr>
            <a:t>от 24.12.2025</a:t>
          </a:r>
          <a:r>
            <a:rPr lang="ru-RU" sz="1400" u="none" baseline="0">
              <a:effectLst/>
              <a:latin typeface="Times New Roman" pitchFamily="18" charset="0"/>
              <a:ea typeface="+mn-ea"/>
              <a:cs typeface="Times New Roman" pitchFamily="18" charset="0"/>
            </a:rPr>
            <a:t> </a:t>
          </a:r>
          <a:r>
            <a:rPr lang="ru-RU" sz="1400" u="none">
              <a:effectLst/>
              <a:latin typeface="Times New Roman" pitchFamily="18" charset="0"/>
              <a:ea typeface="+mn-ea"/>
              <a:cs typeface="Times New Roman" pitchFamily="18" charset="0"/>
            </a:rPr>
            <a:t> № 344</a:t>
          </a:r>
        </a:p>
      </xdr:txBody>
    </xdr:sp>
    <xdr:clientData/>
  </xdr:twoCellAnchor>
  <xdr:twoCellAnchor>
    <xdr:from>
      <xdr:col>2</xdr:col>
      <xdr:colOff>190499</xdr:colOff>
      <xdr:row>0</xdr:row>
      <xdr:rowOff>0</xdr:rowOff>
    </xdr:from>
    <xdr:to>
      <xdr:col>7</xdr:col>
      <xdr:colOff>665690</xdr:colOff>
      <xdr:row>6</xdr:row>
      <xdr:rowOff>119380</xdr:rowOff>
    </xdr:to>
    <xdr:sp macro="" textlink="">
      <xdr:nvSpPr>
        <xdr:cNvPr id="4" name="Text Box 2"/>
        <xdr:cNvSpPr txBox="1">
          <a:spLocks noChangeArrowheads="1"/>
        </xdr:cNvSpPr>
      </xdr:nvSpPr>
      <xdr:spPr bwMode="auto">
        <a:xfrm>
          <a:off x="6000749" y="0"/>
          <a:ext cx="3396191" cy="15163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9</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30.01.2026</a:t>
          </a:r>
          <a:r>
            <a:rPr lang="en-US" sz="1400" b="0" i="0" baseline="0">
              <a:effectLst/>
              <a:latin typeface="Times New Roman" pitchFamily="18" charset="0"/>
              <a:ea typeface="+mn-ea"/>
              <a:cs typeface="Times New Roman" pitchFamily="18" charset="0"/>
            </a:rPr>
            <a:t> </a:t>
          </a:r>
          <a:r>
            <a:rPr lang="ru-RU" sz="1400" b="0" i="0" baseline="0">
              <a:effectLst/>
              <a:latin typeface="Times New Roman" pitchFamily="18" charset="0"/>
              <a:ea typeface="+mn-ea"/>
              <a:cs typeface="Times New Roman" pitchFamily="18" charset="0"/>
            </a:rPr>
            <a:t> № 359</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24" t="s">
        <v>494</v>
      </c>
      <c r="B9" s="125"/>
      <c r="C9" s="125"/>
      <c r="D9" s="125"/>
      <c r="E9" s="125"/>
      <c r="F9" s="125"/>
      <c r="G9" s="125"/>
    </row>
    <row r="10" spans="1:15" ht="26.4" customHeight="1" x14ac:dyDescent="0.35">
      <c r="A10" s="64"/>
      <c r="B10" s="65"/>
      <c r="C10" s="66"/>
      <c r="D10" s="65"/>
      <c r="E10" s="65"/>
      <c r="F10" s="66"/>
      <c r="G10" s="61" t="s">
        <v>32</v>
      </c>
      <c r="K10" s="2"/>
    </row>
    <row r="11" spans="1:15" ht="24.75" customHeight="1" x14ac:dyDescent="0.25">
      <c r="A11" s="126" t="s">
        <v>14</v>
      </c>
      <c r="B11" s="126" t="s">
        <v>13</v>
      </c>
      <c r="C11" s="126"/>
      <c r="D11" s="126"/>
      <c r="E11" s="126"/>
      <c r="F11" s="126"/>
      <c r="G11" s="127" t="s">
        <v>38</v>
      </c>
      <c r="O11" s="17"/>
    </row>
    <row r="12" spans="1:15" x14ac:dyDescent="0.25">
      <c r="A12" s="126"/>
      <c r="B12" s="126" t="s">
        <v>11</v>
      </c>
      <c r="C12" s="126"/>
      <c r="D12" s="126"/>
      <c r="E12" s="126"/>
      <c r="F12" s="67" t="s">
        <v>12</v>
      </c>
      <c r="G12" s="127"/>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28" t="s">
        <v>350</v>
      </c>
      <c r="B772" s="128"/>
      <c r="C772" s="10"/>
      <c r="D772" s="9"/>
      <c r="E772" s="50"/>
      <c r="F772" s="50"/>
      <c r="G772" s="50"/>
    </row>
    <row r="773" spans="1:7" s="2" customFormat="1" ht="18" customHeight="1" x14ac:dyDescent="0.35">
      <c r="A773" s="129" t="s">
        <v>334</v>
      </c>
      <c r="B773" s="129"/>
      <c r="C773" s="10"/>
      <c r="D773" s="9"/>
      <c r="E773" s="9"/>
      <c r="F773" s="9"/>
      <c r="G773" s="50"/>
    </row>
    <row r="774" spans="1:7" s="2" customFormat="1" ht="17.25" customHeight="1" x14ac:dyDescent="0.35">
      <c r="A774" s="130" t="s">
        <v>335</v>
      </c>
      <c r="B774" s="130"/>
      <c r="C774" s="10"/>
      <c r="D774" s="9"/>
      <c r="F774" s="123" t="s">
        <v>349</v>
      </c>
      <c r="G774" s="123"/>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33" t="s">
        <v>494</v>
      </c>
      <c r="B9" s="134"/>
      <c r="C9" s="134"/>
      <c r="D9" s="134"/>
      <c r="E9" s="134"/>
      <c r="F9" s="134"/>
      <c r="G9" s="134"/>
    </row>
    <row r="10" spans="1:15" ht="26.4" customHeight="1" x14ac:dyDescent="0.35">
      <c r="A10" s="19"/>
      <c r="B10" s="20"/>
      <c r="C10" s="21"/>
      <c r="D10" s="20"/>
      <c r="E10" s="20"/>
      <c r="F10" s="21"/>
      <c r="G10" s="22" t="s">
        <v>32</v>
      </c>
      <c r="K10" s="2"/>
    </row>
    <row r="11" spans="1:15" ht="24.75" customHeight="1" x14ac:dyDescent="0.25">
      <c r="A11" s="135" t="s">
        <v>14</v>
      </c>
      <c r="B11" s="135" t="s">
        <v>13</v>
      </c>
      <c r="C11" s="135"/>
      <c r="D11" s="135"/>
      <c r="E11" s="135"/>
      <c r="F11" s="135"/>
      <c r="G11" s="136" t="s">
        <v>38</v>
      </c>
      <c r="O11" s="17"/>
    </row>
    <row r="12" spans="1:15" x14ac:dyDescent="0.25">
      <c r="A12" s="135"/>
      <c r="B12" s="135" t="s">
        <v>11</v>
      </c>
      <c r="C12" s="135"/>
      <c r="D12" s="135"/>
      <c r="E12" s="135"/>
      <c r="F12" s="23" t="s">
        <v>12</v>
      </c>
      <c r="G12" s="136"/>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37" t="s">
        <v>350</v>
      </c>
      <c r="B696" s="137"/>
      <c r="C696" s="10"/>
      <c r="D696" s="9"/>
      <c r="E696" s="50"/>
      <c r="F696" s="50"/>
      <c r="G696" s="50"/>
    </row>
    <row r="697" spans="1:7" s="2" customFormat="1" ht="18" customHeight="1" x14ac:dyDescent="0.35">
      <c r="A697" s="131" t="s">
        <v>334</v>
      </c>
      <c r="B697" s="131"/>
      <c r="C697" s="10"/>
      <c r="D697" s="9"/>
      <c r="E697" s="9"/>
      <c r="F697" s="9"/>
      <c r="G697" s="50"/>
    </row>
    <row r="698" spans="1:7" s="2" customFormat="1" ht="17.25" customHeight="1" x14ac:dyDescent="0.35">
      <c r="A698" s="132" t="s">
        <v>335</v>
      </c>
      <c r="B698" s="132"/>
      <c r="C698" s="10"/>
      <c r="D698" s="9"/>
      <c r="F698" s="123" t="s">
        <v>349</v>
      </c>
      <c r="G698" s="123"/>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991"/>
  <sheetViews>
    <sheetView showGridLines="0" tabSelected="1" zoomScale="90" zoomScaleNormal="90" zoomScaleSheetLayoutView="100" workbookViewId="0">
      <selection activeCell="A558" sqref="A558"/>
    </sheetView>
  </sheetViews>
  <sheetFormatPr defaultColWidth="9.109375" defaultRowHeight="17.399999999999999" x14ac:dyDescent="0.25"/>
  <cols>
    <col min="1" max="1" width="79.5546875" style="104" customWidth="1"/>
    <col min="2" max="2" width="7.5546875" style="92" customWidth="1"/>
    <col min="3" max="3" width="6.88671875" style="93" customWidth="1"/>
    <col min="4" max="4" width="7.109375" style="92" customWidth="1"/>
    <col min="5" max="5" width="7.44140625" style="92" customWidth="1"/>
    <col min="6" max="6" width="5.44140625" style="92" customWidth="1"/>
    <col min="7" max="7" width="17" style="94" customWidth="1"/>
    <col min="8" max="8" width="21.6640625" style="95" customWidth="1"/>
    <col min="9" max="9" width="17.88671875" style="95" customWidth="1"/>
    <col min="10" max="10" width="20.6640625" style="95" customWidth="1"/>
    <col min="11" max="11" width="4.44140625" style="95" customWidth="1"/>
    <col min="12" max="12" width="20.109375" style="95" customWidth="1"/>
    <col min="13" max="14" width="9.109375" style="95"/>
    <col min="15" max="15" width="16.109375" style="95" bestFit="1" customWidth="1"/>
    <col min="16" max="16384" width="9.109375" style="95"/>
  </cols>
  <sheetData>
    <row r="8" spans="1:15" ht="27" customHeight="1" x14ac:dyDescent="0.25"/>
    <row r="9" spans="1:15" ht="12" customHeight="1" x14ac:dyDescent="0.25"/>
    <row r="10" spans="1:15" ht="20.399999999999999" customHeight="1" x14ac:dyDescent="0.25"/>
    <row r="12" spans="1:15" ht="32.4" customHeight="1" x14ac:dyDescent="0.25"/>
    <row r="13" spans="1:15" ht="32.4" customHeight="1" x14ac:dyDescent="0.25"/>
    <row r="14" spans="1:15" ht="95.25" customHeight="1" x14ac:dyDescent="0.3">
      <c r="A14" s="133" t="s">
        <v>646</v>
      </c>
      <c r="B14" s="140"/>
      <c r="C14" s="140"/>
      <c r="D14" s="140"/>
      <c r="E14" s="140"/>
      <c r="F14" s="140"/>
      <c r="G14" s="140"/>
    </row>
    <row r="15" spans="1:15" ht="24" customHeight="1" x14ac:dyDescent="0.35">
      <c r="A15" s="117"/>
      <c r="B15" s="118"/>
      <c r="C15" s="119"/>
      <c r="D15" s="118"/>
      <c r="E15" s="118"/>
      <c r="F15" s="119"/>
      <c r="G15" s="22" t="s">
        <v>32</v>
      </c>
      <c r="K15" s="96"/>
    </row>
    <row r="16" spans="1:15" ht="24.75" customHeight="1" x14ac:dyDescent="0.25">
      <c r="A16" s="141" t="s">
        <v>14</v>
      </c>
      <c r="B16" s="135" t="s">
        <v>13</v>
      </c>
      <c r="C16" s="135"/>
      <c r="D16" s="135"/>
      <c r="E16" s="135"/>
      <c r="F16" s="135"/>
      <c r="G16" s="136" t="s">
        <v>38</v>
      </c>
      <c r="O16" s="97"/>
    </row>
    <row r="17" spans="1:12" x14ac:dyDescent="0.25">
      <c r="A17" s="142"/>
      <c r="B17" s="135" t="s">
        <v>11</v>
      </c>
      <c r="C17" s="135"/>
      <c r="D17" s="135"/>
      <c r="E17" s="135"/>
      <c r="F17" s="23" t="s">
        <v>12</v>
      </c>
      <c r="G17" s="136"/>
      <c r="H17" s="97"/>
      <c r="L17" s="97"/>
    </row>
    <row r="18" spans="1:12" s="93" customFormat="1" x14ac:dyDescent="0.25">
      <c r="A18" s="122">
        <v>1</v>
      </c>
      <c r="B18" s="122">
        <v>2</v>
      </c>
      <c r="C18" s="122">
        <v>3</v>
      </c>
      <c r="D18" s="122">
        <v>4</v>
      </c>
      <c r="E18" s="122">
        <v>5</v>
      </c>
      <c r="F18" s="122">
        <v>6</v>
      </c>
      <c r="G18" s="24">
        <v>7</v>
      </c>
      <c r="J18" s="98"/>
      <c r="L18" s="99"/>
    </row>
    <row r="19" spans="1:12" ht="18" customHeight="1" x14ac:dyDescent="0.25">
      <c r="A19" s="27" t="s">
        <v>15</v>
      </c>
      <c r="B19" s="23"/>
      <c r="C19" s="122"/>
      <c r="D19" s="23"/>
      <c r="E19" s="23"/>
      <c r="F19" s="122"/>
      <c r="G19" s="15">
        <f>G20+G103+G133+G138+G179+G211+G261+G281+G299+G306+G333+G363+G382+G414+G419+G443+G452+G466+G474+G498+G508+G512+G517+G544+G550+G556+G561+G564+G568</f>
        <v>10254384.699999997</v>
      </c>
      <c r="H19" s="96"/>
      <c r="J19" s="100"/>
      <c r="L19" s="97"/>
    </row>
    <row r="20" spans="1:12" s="96" customFormat="1" ht="19.95" customHeight="1" x14ac:dyDescent="0.25">
      <c r="A20" s="31" t="s">
        <v>364</v>
      </c>
      <c r="B20" s="110" t="s">
        <v>0</v>
      </c>
      <c r="C20" s="110"/>
      <c r="D20" s="110"/>
      <c r="E20" s="110"/>
      <c r="F20" s="14"/>
      <c r="G20" s="15">
        <f>SUM(G21)</f>
        <v>3309148.8</v>
      </c>
      <c r="H20" s="100"/>
      <c r="J20" s="100"/>
    </row>
    <row r="21" spans="1:12" s="96" customFormat="1" ht="21" customHeight="1" x14ac:dyDescent="0.25">
      <c r="A21" s="31" t="s">
        <v>365</v>
      </c>
      <c r="B21" s="110" t="s">
        <v>0</v>
      </c>
      <c r="C21" s="110" t="s">
        <v>58</v>
      </c>
      <c r="D21" s="110"/>
      <c r="E21" s="110"/>
      <c r="F21" s="14"/>
      <c r="G21" s="15">
        <f>SUM(G68+G45+G22+G51+G76+G82+G85+G88+G91+G98)</f>
        <v>3309148.8</v>
      </c>
    </row>
    <row r="22" spans="1:12" ht="50.25" customHeight="1" x14ac:dyDescent="0.25">
      <c r="A22" s="31" t="s">
        <v>85</v>
      </c>
      <c r="B22" s="110" t="s">
        <v>0</v>
      </c>
      <c r="C22" s="110" t="s">
        <v>58</v>
      </c>
      <c r="D22" s="110" t="s">
        <v>1</v>
      </c>
      <c r="E22" s="110"/>
      <c r="F22" s="14"/>
      <c r="G22" s="15">
        <f>SUM(G27+G38+G42+G23+G36+G34+G32)</f>
        <v>2876952.8000000003</v>
      </c>
    </row>
    <row r="23" spans="1:12" ht="21" customHeight="1" x14ac:dyDescent="0.25">
      <c r="A23" s="31" t="s">
        <v>105</v>
      </c>
      <c r="B23" s="110" t="s">
        <v>0</v>
      </c>
      <c r="C23" s="110" t="s">
        <v>58</v>
      </c>
      <c r="D23" s="110" t="s">
        <v>1</v>
      </c>
      <c r="E23" s="110" t="s">
        <v>41</v>
      </c>
      <c r="F23" s="14"/>
      <c r="G23" s="15">
        <f>SUM(G24:G26)</f>
        <v>9606.6</v>
      </c>
    </row>
    <row r="24" spans="1:12" ht="47.25" customHeight="1" x14ac:dyDescent="0.25">
      <c r="A24" s="111" t="s">
        <v>114</v>
      </c>
      <c r="B24" s="110" t="s">
        <v>0</v>
      </c>
      <c r="C24" s="110" t="s">
        <v>58</v>
      </c>
      <c r="D24" s="110" t="s">
        <v>1</v>
      </c>
      <c r="E24" s="110" t="s">
        <v>41</v>
      </c>
      <c r="F24" s="14" t="s">
        <v>19</v>
      </c>
      <c r="G24" s="15">
        <v>9227.7000000000007</v>
      </c>
    </row>
    <row r="25" spans="1:12" s="96" customFormat="1" ht="33" customHeight="1" x14ac:dyDescent="0.25">
      <c r="A25" s="111" t="s">
        <v>115</v>
      </c>
      <c r="B25" s="110" t="s">
        <v>0</v>
      </c>
      <c r="C25" s="110" t="s">
        <v>58</v>
      </c>
      <c r="D25" s="110" t="s">
        <v>1</v>
      </c>
      <c r="E25" s="110" t="s">
        <v>41</v>
      </c>
      <c r="F25" s="14" t="s">
        <v>20</v>
      </c>
      <c r="G25" s="15">
        <v>370</v>
      </c>
    </row>
    <row r="26" spans="1:12" s="96" customFormat="1" ht="19.2" customHeight="1" x14ac:dyDescent="0.25">
      <c r="A26" s="111" t="s">
        <v>21</v>
      </c>
      <c r="B26" s="110" t="s">
        <v>0</v>
      </c>
      <c r="C26" s="110" t="s">
        <v>58</v>
      </c>
      <c r="D26" s="110" t="s">
        <v>1</v>
      </c>
      <c r="E26" s="110" t="s">
        <v>41</v>
      </c>
      <c r="F26" s="14" t="s">
        <v>22</v>
      </c>
      <c r="G26" s="15">
        <v>8.9</v>
      </c>
    </row>
    <row r="27" spans="1:12" s="96" customFormat="1" ht="47.25" customHeight="1" x14ac:dyDescent="0.25">
      <c r="A27" s="31" t="s">
        <v>87</v>
      </c>
      <c r="B27" s="110" t="s">
        <v>0</v>
      </c>
      <c r="C27" s="110" t="s">
        <v>58</v>
      </c>
      <c r="D27" s="110" t="s">
        <v>1</v>
      </c>
      <c r="E27" s="110" t="s">
        <v>51</v>
      </c>
      <c r="F27" s="14"/>
      <c r="G27" s="15">
        <f>SUM(G28:G31)</f>
        <v>691646.79999999993</v>
      </c>
    </row>
    <row r="28" spans="1:12" s="96" customFormat="1" ht="33" customHeight="1" x14ac:dyDescent="0.25">
      <c r="A28" s="111" t="s">
        <v>114</v>
      </c>
      <c r="B28" s="110" t="s">
        <v>0</v>
      </c>
      <c r="C28" s="110" t="s">
        <v>58</v>
      </c>
      <c r="D28" s="110" t="s">
        <v>1</v>
      </c>
      <c r="E28" s="110" t="s">
        <v>51</v>
      </c>
      <c r="F28" s="14" t="s">
        <v>19</v>
      </c>
      <c r="G28" s="15">
        <v>107866.7</v>
      </c>
    </row>
    <row r="29" spans="1:12" s="96" customFormat="1" ht="31.2" customHeight="1" x14ac:dyDescent="0.25">
      <c r="A29" s="111" t="s">
        <v>115</v>
      </c>
      <c r="B29" s="110" t="s">
        <v>0</v>
      </c>
      <c r="C29" s="110" t="s">
        <v>58</v>
      </c>
      <c r="D29" s="110" t="s">
        <v>1</v>
      </c>
      <c r="E29" s="110" t="s">
        <v>51</v>
      </c>
      <c r="F29" s="14" t="s">
        <v>20</v>
      </c>
      <c r="G29" s="15">
        <v>15891</v>
      </c>
    </row>
    <row r="30" spans="1:12" s="96" customFormat="1" ht="31.95" customHeight="1" x14ac:dyDescent="0.25">
      <c r="A30" s="30" t="s">
        <v>116</v>
      </c>
      <c r="B30" s="110" t="s">
        <v>0</v>
      </c>
      <c r="C30" s="110" t="s">
        <v>58</v>
      </c>
      <c r="D30" s="110" t="s">
        <v>1</v>
      </c>
      <c r="E30" s="110" t="s">
        <v>51</v>
      </c>
      <c r="F30" s="14" t="s">
        <v>111</v>
      </c>
      <c r="G30" s="15">
        <f>324713.2+208098.3+35002</f>
        <v>567813.5</v>
      </c>
    </row>
    <row r="31" spans="1:12" s="96" customFormat="1" ht="18" customHeight="1" x14ac:dyDescent="0.25">
      <c r="A31" s="111" t="s">
        <v>21</v>
      </c>
      <c r="B31" s="110" t="s">
        <v>0</v>
      </c>
      <c r="C31" s="110" t="s">
        <v>58</v>
      </c>
      <c r="D31" s="110" t="s">
        <v>1</v>
      </c>
      <c r="E31" s="110" t="s">
        <v>51</v>
      </c>
      <c r="F31" s="14" t="s">
        <v>22</v>
      </c>
      <c r="G31" s="15">
        <v>75.599999999999994</v>
      </c>
    </row>
    <row r="32" spans="1:12" ht="27.75" customHeight="1" x14ac:dyDescent="0.25">
      <c r="A32" s="111" t="s">
        <v>650</v>
      </c>
      <c r="B32" s="110" t="s">
        <v>0</v>
      </c>
      <c r="C32" s="110" t="s">
        <v>58</v>
      </c>
      <c r="D32" s="110" t="s">
        <v>1</v>
      </c>
      <c r="E32" s="110" t="s">
        <v>183</v>
      </c>
      <c r="F32" s="14"/>
      <c r="G32" s="15">
        <f>G33</f>
        <v>2518.3000000000002</v>
      </c>
    </row>
    <row r="33" spans="1:7" ht="31.5" customHeight="1" x14ac:dyDescent="0.25">
      <c r="A33" s="30" t="s">
        <v>116</v>
      </c>
      <c r="B33" s="110" t="s">
        <v>0</v>
      </c>
      <c r="C33" s="110" t="s">
        <v>58</v>
      </c>
      <c r="D33" s="110" t="s">
        <v>1</v>
      </c>
      <c r="E33" s="110" t="s">
        <v>183</v>
      </c>
      <c r="F33" s="14" t="s">
        <v>111</v>
      </c>
      <c r="G33" s="15">
        <f>1650.3+868</f>
        <v>2518.3000000000002</v>
      </c>
    </row>
    <row r="34" spans="1:7" ht="16.95" customHeight="1" x14ac:dyDescent="0.25">
      <c r="A34" s="111" t="s">
        <v>228</v>
      </c>
      <c r="B34" s="110" t="s">
        <v>0</v>
      </c>
      <c r="C34" s="25">
        <v>1</v>
      </c>
      <c r="D34" s="110" t="s">
        <v>1</v>
      </c>
      <c r="E34" s="110" t="s">
        <v>229</v>
      </c>
      <c r="F34" s="110"/>
      <c r="G34" s="15">
        <f>SUM(G35)</f>
        <v>26</v>
      </c>
    </row>
    <row r="35" spans="1:7" ht="32.4" customHeight="1" x14ac:dyDescent="0.25">
      <c r="A35" s="111" t="s">
        <v>115</v>
      </c>
      <c r="B35" s="110" t="s">
        <v>0</v>
      </c>
      <c r="C35" s="25">
        <v>1</v>
      </c>
      <c r="D35" s="110" t="s">
        <v>1</v>
      </c>
      <c r="E35" s="110" t="s">
        <v>229</v>
      </c>
      <c r="F35" s="110" t="s">
        <v>20</v>
      </c>
      <c r="G35" s="15">
        <v>26</v>
      </c>
    </row>
    <row r="36" spans="1:7" ht="16.95" customHeight="1" x14ac:dyDescent="0.25">
      <c r="A36" s="111" t="s">
        <v>234</v>
      </c>
      <c r="B36" s="110" t="s">
        <v>0</v>
      </c>
      <c r="C36" s="110" t="s">
        <v>58</v>
      </c>
      <c r="D36" s="110" t="s">
        <v>1</v>
      </c>
      <c r="E36" s="110" t="s">
        <v>235</v>
      </c>
      <c r="F36" s="14"/>
      <c r="G36" s="15">
        <f>SUM(G37)</f>
        <v>32.5</v>
      </c>
    </row>
    <row r="37" spans="1:7" ht="36.75" customHeight="1" x14ac:dyDescent="0.25">
      <c r="A37" s="111" t="s">
        <v>115</v>
      </c>
      <c r="B37" s="110" t="s">
        <v>0</v>
      </c>
      <c r="C37" s="110" t="s">
        <v>58</v>
      </c>
      <c r="D37" s="110" t="s">
        <v>1</v>
      </c>
      <c r="E37" s="110" t="s">
        <v>235</v>
      </c>
      <c r="F37" s="14" t="s">
        <v>20</v>
      </c>
      <c r="G37" s="15">
        <v>32.5</v>
      </c>
    </row>
    <row r="38" spans="1:7" ht="61.95" customHeight="1" x14ac:dyDescent="0.25">
      <c r="A38" s="31" t="s">
        <v>186</v>
      </c>
      <c r="B38" s="110" t="s">
        <v>0</v>
      </c>
      <c r="C38" s="110" t="s">
        <v>58</v>
      </c>
      <c r="D38" s="110" t="s">
        <v>1</v>
      </c>
      <c r="E38" s="110" t="s">
        <v>92</v>
      </c>
      <c r="F38" s="14"/>
      <c r="G38" s="15">
        <f>SUM(G39:G41)</f>
        <v>15250.900000000001</v>
      </c>
    </row>
    <row r="39" spans="1:7" ht="50.25" customHeight="1" x14ac:dyDescent="0.25">
      <c r="A39" s="111" t="s">
        <v>114</v>
      </c>
      <c r="B39" s="110" t="s">
        <v>0</v>
      </c>
      <c r="C39" s="110" t="s">
        <v>58</v>
      </c>
      <c r="D39" s="110" t="s">
        <v>1</v>
      </c>
      <c r="E39" s="110" t="s">
        <v>92</v>
      </c>
      <c r="F39" s="14" t="s">
        <v>19</v>
      </c>
      <c r="G39" s="15">
        <v>73.2</v>
      </c>
    </row>
    <row r="40" spans="1:7" ht="34.950000000000003" customHeight="1" x14ac:dyDescent="0.25">
      <c r="A40" s="111" t="s">
        <v>107</v>
      </c>
      <c r="B40" s="110" t="s">
        <v>0</v>
      </c>
      <c r="C40" s="110" t="s">
        <v>58</v>
      </c>
      <c r="D40" s="110" t="s">
        <v>1</v>
      </c>
      <c r="E40" s="110" t="s">
        <v>92</v>
      </c>
      <c r="F40" s="14" t="s">
        <v>20</v>
      </c>
      <c r="G40" s="15">
        <v>153.5</v>
      </c>
    </row>
    <row r="41" spans="1:7" ht="20.399999999999999" customHeight="1" x14ac:dyDescent="0.25">
      <c r="A41" s="111" t="s">
        <v>108</v>
      </c>
      <c r="B41" s="110" t="s">
        <v>0</v>
      </c>
      <c r="C41" s="110" t="s">
        <v>58</v>
      </c>
      <c r="D41" s="110" t="s">
        <v>1</v>
      </c>
      <c r="E41" s="110" t="s">
        <v>92</v>
      </c>
      <c r="F41" s="14" t="s">
        <v>109</v>
      </c>
      <c r="G41" s="15">
        <v>15024.2</v>
      </c>
    </row>
    <row r="42" spans="1:7" ht="63.6" customHeight="1" x14ac:dyDescent="0.25">
      <c r="A42" s="31" t="s">
        <v>187</v>
      </c>
      <c r="B42" s="110" t="s">
        <v>0</v>
      </c>
      <c r="C42" s="110" t="s">
        <v>58</v>
      </c>
      <c r="D42" s="110" t="s">
        <v>1</v>
      </c>
      <c r="E42" s="110" t="s">
        <v>86</v>
      </c>
      <c r="F42" s="14"/>
      <c r="G42" s="15">
        <f>SUM(G43:G44)</f>
        <v>2157871.7000000002</v>
      </c>
    </row>
    <row r="43" spans="1:7" ht="49.2" customHeight="1" x14ac:dyDescent="0.25">
      <c r="A43" s="111" t="s">
        <v>114</v>
      </c>
      <c r="B43" s="110" t="s">
        <v>0</v>
      </c>
      <c r="C43" s="110" t="s">
        <v>58</v>
      </c>
      <c r="D43" s="110" t="s">
        <v>1</v>
      </c>
      <c r="E43" s="110" t="s">
        <v>86</v>
      </c>
      <c r="F43" s="14" t="s">
        <v>19</v>
      </c>
      <c r="G43" s="15">
        <f>21027.5+10862.2</f>
        <v>31889.7</v>
      </c>
    </row>
    <row r="44" spans="1:7" ht="30.75" customHeight="1" x14ac:dyDescent="0.25">
      <c r="A44" s="30" t="s">
        <v>116</v>
      </c>
      <c r="B44" s="110" t="s">
        <v>0</v>
      </c>
      <c r="C44" s="110" t="s">
        <v>58</v>
      </c>
      <c r="D44" s="110" t="s">
        <v>1</v>
      </c>
      <c r="E44" s="110" t="s">
        <v>86</v>
      </c>
      <c r="F44" s="14" t="s">
        <v>111</v>
      </c>
      <c r="G44" s="15">
        <v>2125982</v>
      </c>
    </row>
    <row r="45" spans="1:7" s="96" customFormat="1" ht="32.25" customHeight="1" x14ac:dyDescent="0.25">
      <c r="A45" s="31" t="s">
        <v>99</v>
      </c>
      <c r="B45" s="110" t="s">
        <v>0</v>
      </c>
      <c r="C45" s="110" t="s">
        <v>58</v>
      </c>
      <c r="D45" s="110" t="s">
        <v>2</v>
      </c>
      <c r="E45" s="110"/>
      <c r="F45" s="14"/>
      <c r="G45" s="15">
        <f>SUM(G46+G49)</f>
        <v>1809.4</v>
      </c>
    </row>
    <row r="46" spans="1:7" s="96" customFormat="1" ht="19.5" customHeight="1" x14ac:dyDescent="0.25">
      <c r="A46" s="31" t="s">
        <v>366</v>
      </c>
      <c r="B46" s="110" t="s">
        <v>0</v>
      </c>
      <c r="C46" s="110" t="s">
        <v>58</v>
      </c>
      <c r="D46" s="110" t="s">
        <v>2</v>
      </c>
      <c r="E46" s="110" t="s">
        <v>100</v>
      </c>
      <c r="F46" s="14"/>
      <c r="G46" s="15">
        <f>SUM(G47:G48)</f>
        <v>1199.8</v>
      </c>
    </row>
    <row r="47" spans="1:7" s="96" customFormat="1" ht="49.2" customHeight="1" x14ac:dyDescent="0.25">
      <c r="A47" s="111" t="s">
        <v>114</v>
      </c>
      <c r="B47" s="110" t="s">
        <v>0</v>
      </c>
      <c r="C47" s="110" t="s">
        <v>58</v>
      </c>
      <c r="D47" s="110" t="s">
        <v>2</v>
      </c>
      <c r="E47" s="110" t="s">
        <v>100</v>
      </c>
      <c r="F47" s="14" t="s">
        <v>19</v>
      </c>
      <c r="G47" s="15">
        <v>727.1</v>
      </c>
    </row>
    <row r="48" spans="1:7" s="96" customFormat="1" ht="31.5" customHeight="1" x14ac:dyDescent="0.25">
      <c r="A48" s="111" t="s">
        <v>115</v>
      </c>
      <c r="B48" s="110" t="s">
        <v>0</v>
      </c>
      <c r="C48" s="110" t="s">
        <v>58</v>
      </c>
      <c r="D48" s="110" t="s">
        <v>2</v>
      </c>
      <c r="E48" s="110" t="s">
        <v>100</v>
      </c>
      <c r="F48" s="14" t="s">
        <v>20</v>
      </c>
      <c r="G48" s="15">
        <v>472.7</v>
      </c>
    </row>
    <row r="49" spans="1:7" s="96" customFormat="1" ht="39" customHeight="1" x14ac:dyDescent="0.25">
      <c r="A49" s="111" t="s">
        <v>627</v>
      </c>
      <c r="B49" s="110" t="s">
        <v>0</v>
      </c>
      <c r="C49" s="110" t="s">
        <v>58</v>
      </c>
      <c r="D49" s="110" t="s">
        <v>2</v>
      </c>
      <c r="E49" s="110" t="s">
        <v>135</v>
      </c>
      <c r="F49" s="14"/>
      <c r="G49" s="15">
        <f>G50</f>
        <v>609.6</v>
      </c>
    </row>
    <row r="50" spans="1:7" s="96" customFormat="1" ht="34.5" customHeight="1" x14ac:dyDescent="0.25">
      <c r="A50" s="30" t="s">
        <v>116</v>
      </c>
      <c r="B50" s="110" t="s">
        <v>0</v>
      </c>
      <c r="C50" s="110" t="s">
        <v>58</v>
      </c>
      <c r="D50" s="110" t="s">
        <v>2</v>
      </c>
      <c r="E50" s="110" t="s">
        <v>135</v>
      </c>
      <c r="F50" s="14" t="s">
        <v>111</v>
      </c>
      <c r="G50" s="15">
        <v>609.6</v>
      </c>
    </row>
    <row r="51" spans="1:7" ht="18.75" customHeight="1" x14ac:dyDescent="0.25">
      <c r="A51" s="31" t="s">
        <v>88</v>
      </c>
      <c r="B51" s="110" t="s">
        <v>0</v>
      </c>
      <c r="C51" s="110" t="s">
        <v>58</v>
      </c>
      <c r="D51" s="110" t="s">
        <v>3</v>
      </c>
      <c r="E51" s="110"/>
      <c r="F51" s="14"/>
      <c r="G51" s="15">
        <f>SUM(G52+G58+G54+G61+G66+G56+G64)</f>
        <v>175192.3</v>
      </c>
    </row>
    <row r="52" spans="1:7" ht="33.6" customHeight="1" x14ac:dyDescent="0.25">
      <c r="A52" s="32" t="s">
        <v>141</v>
      </c>
      <c r="B52" s="110" t="s">
        <v>0</v>
      </c>
      <c r="C52" s="110" t="s">
        <v>58</v>
      </c>
      <c r="D52" s="110" t="s">
        <v>3</v>
      </c>
      <c r="E52" s="110" t="s">
        <v>89</v>
      </c>
      <c r="F52" s="14"/>
      <c r="G52" s="15">
        <f>SUM(G53:G53)</f>
        <v>4053.8</v>
      </c>
    </row>
    <row r="53" spans="1:7" ht="33.6" customHeight="1" x14ac:dyDescent="0.25">
      <c r="A53" s="30" t="s">
        <v>116</v>
      </c>
      <c r="B53" s="110" t="s">
        <v>0</v>
      </c>
      <c r="C53" s="110" t="s">
        <v>58</v>
      </c>
      <c r="D53" s="110" t="s">
        <v>3</v>
      </c>
      <c r="E53" s="110" t="s">
        <v>89</v>
      </c>
      <c r="F53" s="14" t="s">
        <v>111</v>
      </c>
      <c r="G53" s="15">
        <v>4053.8</v>
      </c>
    </row>
    <row r="54" spans="1:7" ht="34.5" customHeight="1" x14ac:dyDescent="0.25">
      <c r="A54" s="111" t="s">
        <v>651</v>
      </c>
      <c r="B54" s="110" t="s">
        <v>0</v>
      </c>
      <c r="C54" s="110" t="s">
        <v>58</v>
      </c>
      <c r="D54" s="110" t="s">
        <v>3</v>
      </c>
      <c r="E54" s="110" t="s">
        <v>194</v>
      </c>
      <c r="F54" s="14"/>
      <c r="G54" s="15">
        <f>G55</f>
        <v>535.4</v>
      </c>
    </row>
    <row r="55" spans="1:7" s="96" customFormat="1" ht="38.25" customHeight="1" x14ac:dyDescent="0.25">
      <c r="A55" s="30" t="s">
        <v>116</v>
      </c>
      <c r="B55" s="110" t="s">
        <v>0</v>
      </c>
      <c r="C55" s="110" t="s">
        <v>58</v>
      </c>
      <c r="D55" s="110" t="s">
        <v>3</v>
      </c>
      <c r="E55" s="110" t="s">
        <v>194</v>
      </c>
      <c r="F55" s="14" t="s">
        <v>111</v>
      </c>
      <c r="G55" s="15">
        <v>535.4</v>
      </c>
    </row>
    <row r="56" spans="1:7" s="96" customFormat="1" ht="18" customHeight="1" x14ac:dyDescent="0.25">
      <c r="A56" s="111" t="s">
        <v>278</v>
      </c>
      <c r="B56" s="110" t="s">
        <v>0</v>
      </c>
      <c r="C56" s="110" t="s">
        <v>58</v>
      </c>
      <c r="D56" s="110" t="s">
        <v>3</v>
      </c>
      <c r="E56" s="110" t="s">
        <v>279</v>
      </c>
      <c r="F56" s="14"/>
      <c r="G56" s="15">
        <f>SUM(G57)</f>
        <v>3312.3</v>
      </c>
    </row>
    <row r="57" spans="1:7" s="96" customFormat="1" ht="37.5" customHeight="1" x14ac:dyDescent="0.25">
      <c r="A57" s="30" t="s">
        <v>116</v>
      </c>
      <c r="B57" s="110" t="s">
        <v>0</v>
      </c>
      <c r="C57" s="110" t="s">
        <v>58</v>
      </c>
      <c r="D57" s="110" t="s">
        <v>3</v>
      </c>
      <c r="E57" s="110" t="s">
        <v>279</v>
      </c>
      <c r="F57" s="14" t="s">
        <v>111</v>
      </c>
      <c r="G57" s="15">
        <v>3312.3</v>
      </c>
    </row>
    <row r="58" spans="1:7" s="96" customFormat="1" ht="123" customHeight="1" x14ac:dyDescent="0.25">
      <c r="A58" s="31" t="s">
        <v>345</v>
      </c>
      <c r="B58" s="110" t="s">
        <v>0</v>
      </c>
      <c r="C58" s="110" t="s">
        <v>58</v>
      </c>
      <c r="D58" s="110" t="s">
        <v>3</v>
      </c>
      <c r="E58" s="110" t="s">
        <v>90</v>
      </c>
      <c r="F58" s="14"/>
      <c r="G58" s="15">
        <f>SUM(G59:G60)</f>
        <v>41729.5</v>
      </c>
    </row>
    <row r="59" spans="1:7" s="96" customFormat="1" ht="47.25" customHeight="1" x14ac:dyDescent="0.25">
      <c r="A59" s="111" t="s">
        <v>114</v>
      </c>
      <c r="B59" s="110" t="s">
        <v>0</v>
      </c>
      <c r="C59" s="110" t="s">
        <v>58</v>
      </c>
      <c r="D59" s="110" t="s">
        <v>3</v>
      </c>
      <c r="E59" s="110" t="s">
        <v>90</v>
      </c>
      <c r="F59" s="14" t="s">
        <v>19</v>
      </c>
      <c r="G59" s="15">
        <v>616.6</v>
      </c>
    </row>
    <row r="60" spans="1:7" s="96" customFormat="1" ht="33.75" customHeight="1" x14ac:dyDescent="0.25">
      <c r="A60" s="30" t="s">
        <v>116</v>
      </c>
      <c r="B60" s="110" t="s">
        <v>0</v>
      </c>
      <c r="C60" s="110" t="s">
        <v>58</v>
      </c>
      <c r="D60" s="110" t="s">
        <v>3</v>
      </c>
      <c r="E60" s="110" t="s">
        <v>90</v>
      </c>
      <c r="F60" s="14" t="s">
        <v>111</v>
      </c>
      <c r="G60" s="15">
        <v>41112.9</v>
      </c>
    </row>
    <row r="61" spans="1:7" s="96" customFormat="1" ht="78.75" customHeight="1" x14ac:dyDescent="0.25">
      <c r="A61" s="111" t="s">
        <v>478</v>
      </c>
      <c r="B61" s="110" t="s">
        <v>0</v>
      </c>
      <c r="C61" s="110" t="s">
        <v>58</v>
      </c>
      <c r="D61" s="110" t="s">
        <v>3</v>
      </c>
      <c r="E61" s="110" t="s">
        <v>245</v>
      </c>
      <c r="F61" s="14"/>
      <c r="G61" s="15">
        <f>SUM(G62+G63)</f>
        <v>3079.6</v>
      </c>
    </row>
    <row r="62" spans="1:7" s="96" customFormat="1" ht="51" customHeight="1" x14ac:dyDescent="0.25">
      <c r="A62" s="111" t="s">
        <v>114</v>
      </c>
      <c r="B62" s="110" t="s">
        <v>0</v>
      </c>
      <c r="C62" s="110" t="s">
        <v>58</v>
      </c>
      <c r="D62" s="110" t="s">
        <v>3</v>
      </c>
      <c r="E62" s="110" t="s">
        <v>245</v>
      </c>
      <c r="F62" s="14" t="s">
        <v>19</v>
      </c>
      <c r="G62" s="15">
        <v>45.5</v>
      </c>
    </row>
    <row r="63" spans="1:7" s="96" customFormat="1" ht="33.6" customHeight="1" x14ac:dyDescent="0.25">
      <c r="A63" s="30" t="s">
        <v>116</v>
      </c>
      <c r="B63" s="110" t="s">
        <v>0</v>
      </c>
      <c r="C63" s="110" t="s">
        <v>58</v>
      </c>
      <c r="D63" s="110" t="s">
        <v>3</v>
      </c>
      <c r="E63" s="110" t="s">
        <v>245</v>
      </c>
      <c r="F63" s="14" t="s">
        <v>111</v>
      </c>
      <c r="G63" s="15">
        <v>3034.1</v>
      </c>
    </row>
    <row r="64" spans="1:7" s="96" customFormat="1" ht="79.95" customHeight="1" x14ac:dyDescent="0.25">
      <c r="A64" s="111" t="s">
        <v>555</v>
      </c>
      <c r="B64" s="110" t="s">
        <v>0</v>
      </c>
      <c r="C64" s="110" t="s">
        <v>58</v>
      </c>
      <c r="D64" s="110" t="s">
        <v>3</v>
      </c>
      <c r="E64" s="110" t="s">
        <v>554</v>
      </c>
      <c r="F64" s="14"/>
      <c r="G64" s="15">
        <f>G65</f>
        <v>100943.7</v>
      </c>
    </row>
    <row r="65" spans="1:7" s="96" customFormat="1" ht="29.4" customHeight="1" x14ac:dyDescent="0.25">
      <c r="A65" s="30" t="s">
        <v>116</v>
      </c>
      <c r="B65" s="110" t="s">
        <v>0</v>
      </c>
      <c r="C65" s="110" t="s">
        <v>58</v>
      </c>
      <c r="D65" s="110" t="s">
        <v>3</v>
      </c>
      <c r="E65" s="110" t="s">
        <v>554</v>
      </c>
      <c r="F65" s="14" t="s">
        <v>111</v>
      </c>
      <c r="G65" s="15">
        <f>94887+6056.7</f>
        <v>100943.7</v>
      </c>
    </row>
    <row r="66" spans="1:7" s="96" customFormat="1" ht="46.95" customHeight="1" x14ac:dyDescent="0.25">
      <c r="A66" s="111" t="s">
        <v>353</v>
      </c>
      <c r="B66" s="110" t="s">
        <v>0</v>
      </c>
      <c r="C66" s="110" t="s">
        <v>58</v>
      </c>
      <c r="D66" s="110" t="s">
        <v>3</v>
      </c>
      <c r="E66" s="110" t="s">
        <v>242</v>
      </c>
      <c r="F66" s="14"/>
      <c r="G66" s="15">
        <f>SUM(G67)</f>
        <v>21538</v>
      </c>
    </row>
    <row r="67" spans="1:7" s="96" customFormat="1" ht="34.200000000000003" customHeight="1" x14ac:dyDescent="0.25">
      <c r="A67" s="30" t="s">
        <v>116</v>
      </c>
      <c r="B67" s="110" t="s">
        <v>0</v>
      </c>
      <c r="C67" s="110" t="s">
        <v>58</v>
      </c>
      <c r="D67" s="110" t="s">
        <v>3</v>
      </c>
      <c r="E67" s="110" t="s">
        <v>242</v>
      </c>
      <c r="F67" s="14" t="s">
        <v>111</v>
      </c>
      <c r="G67" s="15">
        <v>21538</v>
      </c>
    </row>
    <row r="68" spans="1:7" s="96" customFormat="1" ht="34.950000000000003" customHeight="1" x14ac:dyDescent="0.25">
      <c r="A68" s="31" t="s">
        <v>551</v>
      </c>
      <c r="B68" s="110" t="s">
        <v>0</v>
      </c>
      <c r="C68" s="110" t="s">
        <v>58</v>
      </c>
      <c r="D68" s="110" t="s">
        <v>4</v>
      </c>
      <c r="E68" s="110"/>
      <c r="F68" s="14"/>
      <c r="G68" s="15">
        <f>G69+G71</f>
        <v>4965.8999999999996</v>
      </c>
    </row>
    <row r="69" spans="1:7" s="96" customFormat="1" ht="32.25" customHeight="1" x14ac:dyDescent="0.25">
      <c r="A69" s="31" t="s">
        <v>201</v>
      </c>
      <c r="B69" s="110" t="s">
        <v>0</v>
      </c>
      <c r="C69" s="110" t="s">
        <v>58</v>
      </c>
      <c r="D69" s="110" t="s">
        <v>4</v>
      </c>
      <c r="E69" s="110" t="s">
        <v>202</v>
      </c>
      <c r="F69" s="14"/>
      <c r="G69" s="15">
        <f>G70</f>
        <v>210</v>
      </c>
    </row>
    <row r="70" spans="1:7" s="96" customFormat="1" ht="33" customHeight="1" x14ac:dyDescent="0.25">
      <c r="A70" s="111" t="s">
        <v>115</v>
      </c>
      <c r="B70" s="110" t="s">
        <v>0</v>
      </c>
      <c r="C70" s="110" t="s">
        <v>58</v>
      </c>
      <c r="D70" s="110" t="s">
        <v>4</v>
      </c>
      <c r="E70" s="110" t="s">
        <v>202</v>
      </c>
      <c r="F70" s="14" t="s">
        <v>20</v>
      </c>
      <c r="G70" s="15">
        <v>210</v>
      </c>
    </row>
    <row r="71" spans="1:7" s="96" customFormat="1" ht="128.4" customHeight="1" x14ac:dyDescent="0.25">
      <c r="A71" s="111" t="s">
        <v>185</v>
      </c>
      <c r="B71" s="110" t="s">
        <v>0</v>
      </c>
      <c r="C71" s="110" t="s">
        <v>58</v>
      </c>
      <c r="D71" s="110" t="s">
        <v>4</v>
      </c>
      <c r="E71" s="110" t="s">
        <v>137</v>
      </c>
      <c r="F71" s="14"/>
      <c r="G71" s="15">
        <f>SUM(G72:G75)</f>
        <v>4755.8999999999996</v>
      </c>
    </row>
    <row r="72" spans="1:7" s="96" customFormat="1" ht="48" customHeight="1" x14ac:dyDescent="0.25">
      <c r="A72" s="111" t="s">
        <v>114</v>
      </c>
      <c r="B72" s="110" t="s">
        <v>0</v>
      </c>
      <c r="C72" s="110" t="s">
        <v>58</v>
      </c>
      <c r="D72" s="110" t="s">
        <v>4</v>
      </c>
      <c r="E72" s="110" t="s">
        <v>137</v>
      </c>
      <c r="F72" s="14" t="s">
        <v>19</v>
      </c>
      <c r="G72" s="15">
        <v>70.2</v>
      </c>
    </row>
    <row r="73" spans="1:7" s="96" customFormat="1" ht="34.200000000000003" customHeight="1" x14ac:dyDescent="0.25">
      <c r="A73" s="111" t="s">
        <v>115</v>
      </c>
      <c r="B73" s="110" t="s">
        <v>0</v>
      </c>
      <c r="C73" s="110" t="s">
        <v>58</v>
      </c>
      <c r="D73" s="110" t="s">
        <v>4</v>
      </c>
      <c r="E73" s="110" t="s">
        <v>137</v>
      </c>
      <c r="F73" s="14" t="s">
        <v>20</v>
      </c>
      <c r="G73" s="15">
        <v>25</v>
      </c>
    </row>
    <row r="74" spans="1:7" s="96" customFormat="1" ht="21" customHeight="1" x14ac:dyDescent="0.25">
      <c r="A74" s="111" t="s">
        <v>108</v>
      </c>
      <c r="B74" s="110" t="s">
        <v>0</v>
      </c>
      <c r="C74" s="110" t="s">
        <v>58</v>
      </c>
      <c r="D74" s="110" t="s">
        <v>4</v>
      </c>
      <c r="E74" s="110" t="s">
        <v>137</v>
      </c>
      <c r="F74" s="14" t="s">
        <v>109</v>
      </c>
      <c r="G74" s="15">
        <v>3160.7</v>
      </c>
    </row>
    <row r="75" spans="1:7" s="96" customFormat="1" ht="31.2" customHeight="1" x14ac:dyDescent="0.25">
      <c r="A75" s="30" t="s">
        <v>116</v>
      </c>
      <c r="B75" s="110" t="s">
        <v>0</v>
      </c>
      <c r="C75" s="110" t="s">
        <v>58</v>
      </c>
      <c r="D75" s="110" t="s">
        <v>4</v>
      </c>
      <c r="E75" s="110" t="s">
        <v>137</v>
      </c>
      <c r="F75" s="14" t="s">
        <v>111</v>
      </c>
      <c r="G75" s="15">
        <v>1500</v>
      </c>
    </row>
    <row r="76" spans="1:7" s="96" customFormat="1" ht="63" customHeight="1" x14ac:dyDescent="0.25">
      <c r="A76" s="31" t="s">
        <v>83</v>
      </c>
      <c r="B76" s="110" t="s">
        <v>0</v>
      </c>
      <c r="C76" s="110" t="s">
        <v>58</v>
      </c>
      <c r="D76" s="110" t="s">
        <v>10</v>
      </c>
      <c r="E76" s="110"/>
      <c r="F76" s="14"/>
      <c r="G76" s="15">
        <f>G77+G79</f>
        <v>8462</v>
      </c>
    </row>
    <row r="77" spans="1:7" s="96" customFormat="1" ht="31.5" customHeight="1" x14ac:dyDescent="0.25">
      <c r="A77" s="31" t="s">
        <v>143</v>
      </c>
      <c r="B77" s="110" t="s">
        <v>0</v>
      </c>
      <c r="C77" s="110" t="s">
        <v>58</v>
      </c>
      <c r="D77" s="110" t="s">
        <v>10</v>
      </c>
      <c r="E77" s="110" t="s">
        <v>91</v>
      </c>
      <c r="F77" s="14"/>
      <c r="G77" s="15">
        <f>SUM(G78:G78)</f>
        <v>6500</v>
      </c>
    </row>
    <row r="78" spans="1:7" s="96" customFormat="1" ht="30.6" customHeight="1" x14ac:dyDescent="0.25">
      <c r="A78" s="30" t="s">
        <v>116</v>
      </c>
      <c r="B78" s="110" t="s">
        <v>0</v>
      </c>
      <c r="C78" s="110" t="s">
        <v>58</v>
      </c>
      <c r="D78" s="110" t="s">
        <v>10</v>
      </c>
      <c r="E78" s="110" t="s">
        <v>91</v>
      </c>
      <c r="F78" s="14" t="s">
        <v>111</v>
      </c>
      <c r="G78" s="15">
        <v>6500</v>
      </c>
    </row>
    <row r="79" spans="1:7" ht="94.5" customHeight="1" x14ac:dyDescent="0.25">
      <c r="A79" s="33" t="s">
        <v>184</v>
      </c>
      <c r="B79" s="110" t="s">
        <v>0</v>
      </c>
      <c r="C79" s="110" t="s">
        <v>58</v>
      </c>
      <c r="D79" s="110" t="s">
        <v>10</v>
      </c>
      <c r="E79" s="110" t="s">
        <v>84</v>
      </c>
      <c r="F79" s="14"/>
      <c r="G79" s="15">
        <f>SUM(G80:G81)</f>
        <v>1962</v>
      </c>
    </row>
    <row r="80" spans="1:7" ht="49.5" customHeight="1" x14ac:dyDescent="0.25">
      <c r="A80" s="111" t="s">
        <v>114</v>
      </c>
      <c r="B80" s="110" t="s">
        <v>0</v>
      </c>
      <c r="C80" s="110" t="s">
        <v>58</v>
      </c>
      <c r="D80" s="110" t="s">
        <v>10</v>
      </c>
      <c r="E80" s="110" t="s">
        <v>84</v>
      </c>
      <c r="F80" s="14" t="s">
        <v>19</v>
      </c>
      <c r="G80" s="15">
        <v>28.9</v>
      </c>
    </row>
    <row r="81" spans="1:7" ht="35.25" customHeight="1" x14ac:dyDescent="0.25">
      <c r="A81" s="30" t="s">
        <v>116</v>
      </c>
      <c r="B81" s="110" t="s">
        <v>0</v>
      </c>
      <c r="C81" s="110" t="s">
        <v>58</v>
      </c>
      <c r="D81" s="110" t="s">
        <v>10</v>
      </c>
      <c r="E81" s="110" t="s">
        <v>84</v>
      </c>
      <c r="F81" s="14" t="s">
        <v>111</v>
      </c>
      <c r="G81" s="15">
        <f>47+1331.1+555</f>
        <v>1933.1</v>
      </c>
    </row>
    <row r="82" spans="1:7" ht="66" customHeight="1" x14ac:dyDescent="0.25">
      <c r="A82" s="111" t="s">
        <v>550</v>
      </c>
      <c r="B82" s="110" t="s">
        <v>0</v>
      </c>
      <c r="C82" s="110">
        <v>1</v>
      </c>
      <c r="D82" s="110" t="s">
        <v>5</v>
      </c>
      <c r="E82" s="110"/>
      <c r="F82" s="111"/>
      <c r="G82" s="15">
        <f>G83</f>
        <v>116081</v>
      </c>
    </row>
    <row r="83" spans="1:7" ht="31.95" customHeight="1" x14ac:dyDescent="0.25">
      <c r="A83" s="111" t="s">
        <v>247</v>
      </c>
      <c r="B83" s="110" t="s">
        <v>0</v>
      </c>
      <c r="C83" s="110" t="s">
        <v>58</v>
      </c>
      <c r="D83" s="110" t="s">
        <v>5</v>
      </c>
      <c r="E83" s="110" t="s">
        <v>246</v>
      </c>
      <c r="F83" s="14"/>
      <c r="G83" s="15">
        <f>G84</f>
        <v>116081</v>
      </c>
    </row>
    <row r="84" spans="1:7" ht="31.5" customHeight="1" x14ac:dyDescent="0.25">
      <c r="A84" s="30" t="s">
        <v>116</v>
      </c>
      <c r="B84" s="110" t="s">
        <v>0</v>
      </c>
      <c r="C84" s="110" t="s">
        <v>58</v>
      </c>
      <c r="D84" s="110" t="s">
        <v>5</v>
      </c>
      <c r="E84" s="110" t="s">
        <v>246</v>
      </c>
      <c r="F84" s="14" t="s">
        <v>111</v>
      </c>
      <c r="G84" s="15">
        <v>116081</v>
      </c>
    </row>
    <row r="85" spans="1:7" s="96" customFormat="1" ht="47.25" customHeight="1" x14ac:dyDescent="0.25">
      <c r="A85" s="111" t="s">
        <v>427</v>
      </c>
      <c r="B85" s="110" t="s">
        <v>222</v>
      </c>
      <c r="C85" s="110" t="s">
        <v>58</v>
      </c>
      <c r="D85" s="110" t="s">
        <v>7</v>
      </c>
      <c r="E85" s="110"/>
      <c r="F85" s="14"/>
      <c r="G85" s="15">
        <f>G86</f>
        <v>518.6</v>
      </c>
    </row>
    <row r="86" spans="1:7" s="96" customFormat="1" ht="47.25" customHeight="1" x14ac:dyDescent="0.25">
      <c r="A86" s="111" t="s">
        <v>427</v>
      </c>
      <c r="B86" s="110" t="s">
        <v>0</v>
      </c>
      <c r="C86" s="110" t="s">
        <v>58</v>
      </c>
      <c r="D86" s="110" t="s">
        <v>7</v>
      </c>
      <c r="E86" s="110" t="s">
        <v>223</v>
      </c>
      <c r="F86" s="14"/>
      <c r="G86" s="15">
        <f>G87</f>
        <v>518.6</v>
      </c>
    </row>
    <row r="87" spans="1:7" s="96" customFormat="1" ht="19.95" customHeight="1" x14ac:dyDescent="0.25">
      <c r="A87" s="111" t="s">
        <v>9</v>
      </c>
      <c r="B87" s="110" t="s">
        <v>0</v>
      </c>
      <c r="C87" s="110" t="s">
        <v>58</v>
      </c>
      <c r="D87" s="110" t="s">
        <v>7</v>
      </c>
      <c r="E87" s="110" t="s">
        <v>223</v>
      </c>
      <c r="F87" s="14" t="s">
        <v>25</v>
      </c>
      <c r="G87" s="15">
        <v>518.6</v>
      </c>
    </row>
    <row r="88" spans="1:7" s="96" customFormat="1" ht="47.25" customHeight="1" x14ac:dyDescent="0.25">
      <c r="A88" s="111" t="s">
        <v>192</v>
      </c>
      <c r="B88" s="110" t="s">
        <v>0</v>
      </c>
      <c r="C88" s="110" t="s">
        <v>58</v>
      </c>
      <c r="D88" s="110" t="s">
        <v>480</v>
      </c>
      <c r="E88" s="110"/>
      <c r="F88" s="14"/>
      <c r="G88" s="15">
        <f>G89</f>
        <v>6443.5</v>
      </c>
    </row>
    <row r="89" spans="1:7" s="96" customFormat="1" ht="19.95" customHeight="1" x14ac:dyDescent="0.25">
      <c r="A89" s="111" t="s">
        <v>337</v>
      </c>
      <c r="B89" s="110" t="s">
        <v>0</v>
      </c>
      <c r="C89" s="110" t="s">
        <v>58</v>
      </c>
      <c r="D89" s="110" t="s">
        <v>480</v>
      </c>
      <c r="E89" s="110" t="s">
        <v>336</v>
      </c>
      <c r="F89" s="14"/>
      <c r="G89" s="15">
        <f>SUM(G90:G90)</f>
        <v>6443.5</v>
      </c>
    </row>
    <row r="90" spans="1:7" s="96" customFormat="1" ht="36" customHeight="1" x14ac:dyDescent="0.25">
      <c r="A90" s="30" t="s">
        <v>116</v>
      </c>
      <c r="B90" s="110" t="s">
        <v>0</v>
      </c>
      <c r="C90" s="110" t="s">
        <v>58</v>
      </c>
      <c r="D90" s="110" t="s">
        <v>480</v>
      </c>
      <c r="E90" s="110" t="s">
        <v>336</v>
      </c>
      <c r="F90" s="14" t="s">
        <v>111</v>
      </c>
      <c r="G90" s="15">
        <v>6443.5</v>
      </c>
    </row>
    <row r="91" spans="1:7" s="96" customFormat="1" ht="31.5" customHeight="1" x14ac:dyDescent="0.25">
      <c r="A91" s="111" t="s">
        <v>481</v>
      </c>
      <c r="B91" s="110" t="s">
        <v>0</v>
      </c>
      <c r="C91" s="110" t="s">
        <v>58</v>
      </c>
      <c r="D91" s="110" t="s">
        <v>8</v>
      </c>
      <c r="E91" s="110"/>
      <c r="F91" s="14"/>
      <c r="G91" s="15">
        <f>SUM(G92+G95)</f>
        <v>9911.9</v>
      </c>
    </row>
    <row r="92" spans="1:7" s="96" customFormat="1" ht="31.5" customHeight="1" x14ac:dyDescent="0.25">
      <c r="A92" s="111" t="s">
        <v>579</v>
      </c>
      <c r="B92" s="110" t="s">
        <v>0</v>
      </c>
      <c r="C92" s="110" t="s">
        <v>58</v>
      </c>
      <c r="D92" s="110" t="s">
        <v>8</v>
      </c>
      <c r="E92" s="110" t="s">
        <v>528</v>
      </c>
      <c r="F92" s="14"/>
      <c r="G92" s="15">
        <f>G94+G93</f>
        <v>5145.5</v>
      </c>
    </row>
    <row r="93" spans="1:7" s="96" customFormat="1" ht="31.5" customHeight="1" x14ac:dyDescent="0.25">
      <c r="A93" s="111" t="s">
        <v>115</v>
      </c>
      <c r="B93" s="110" t="s">
        <v>0</v>
      </c>
      <c r="C93" s="110" t="s">
        <v>58</v>
      </c>
      <c r="D93" s="110" t="s">
        <v>8</v>
      </c>
      <c r="E93" s="110" t="s">
        <v>528</v>
      </c>
      <c r="F93" s="14" t="s">
        <v>20</v>
      </c>
      <c r="G93" s="15">
        <v>127</v>
      </c>
    </row>
    <row r="94" spans="1:7" s="96" customFormat="1" ht="31.5" customHeight="1" x14ac:dyDescent="0.25">
      <c r="A94" s="30" t="s">
        <v>116</v>
      </c>
      <c r="B94" s="110" t="s">
        <v>0</v>
      </c>
      <c r="C94" s="110" t="s">
        <v>58</v>
      </c>
      <c r="D94" s="110" t="s">
        <v>8</v>
      </c>
      <c r="E94" s="110" t="s">
        <v>528</v>
      </c>
      <c r="F94" s="14" t="s">
        <v>111</v>
      </c>
      <c r="G94" s="15">
        <v>5018.5</v>
      </c>
    </row>
    <row r="95" spans="1:7" s="96" customFormat="1" ht="63" customHeight="1" x14ac:dyDescent="0.25">
      <c r="A95" s="111" t="s">
        <v>203</v>
      </c>
      <c r="B95" s="110" t="s">
        <v>0</v>
      </c>
      <c r="C95" s="110" t="s">
        <v>58</v>
      </c>
      <c r="D95" s="110" t="s">
        <v>8</v>
      </c>
      <c r="E95" s="110" t="s">
        <v>204</v>
      </c>
      <c r="F95" s="110"/>
      <c r="G95" s="15">
        <f>SUM(G96:G97)</f>
        <v>4766.3999999999996</v>
      </c>
    </row>
    <row r="96" spans="1:7" s="96" customFormat="1" ht="31.2" customHeight="1" x14ac:dyDescent="0.25">
      <c r="A96" s="111" t="s">
        <v>114</v>
      </c>
      <c r="B96" s="110" t="s">
        <v>0</v>
      </c>
      <c r="C96" s="110" t="s">
        <v>58</v>
      </c>
      <c r="D96" s="110" t="s">
        <v>8</v>
      </c>
      <c r="E96" s="110" t="s">
        <v>204</v>
      </c>
      <c r="F96" s="110" t="s">
        <v>19</v>
      </c>
      <c r="G96" s="15">
        <v>70.400000000000006</v>
      </c>
    </row>
    <row r="97" spans="1:7" s="96" customFormat="1" ht="33" customHeight="1" x14ac:dyDescent="0.25">
      <c r="A97" s="30" t="s">
        <v>116</v>
      </c>
      <c r="B97" s="110" t="s">
        <v>0</v>
      </c>
      <c r="C97" s="110" t="s">
        <v>58</v>
      </c>
      <c r="D97" s="110" t="s">
        <v>8</v>
      </c>
      <c r="E97" s="110" t="s">
        <v>204</v>
      </c>
      <c r="F97" s="110" t="s">
        <v>111</v>
      </c>
      <c r="G97" s="15">
        <v>4696</v>
      </c>
    </row>
    <row r="98" spans="1:7" s="96" customFormat="1" ht="20.399999999999999" customHeight="1" x14ac:dyDescent="0.25">
      <c r="A98" s="111" t="s">
        <v>652</v>
      </c>
      <c r="B98" s="110" t="s">
        <v>0</v>
      </c>
      <c r="C98" s="110" t="s">
        <v>58</v>
      </c>
      <c r="D98" s="110" t="s">
        <v>552</v>
      </c>
      <c r="E98" s="110"/>
      <c r="F98" s="14"/>
      <c r="G98" s="15">
        <f>G99+G101</f>
        <v>108811.40000000001</v>
      </c>
    </row>
    <row r="99" spans="1:7" s="96" customFormat="1" ht="46.2" customHeight="1" x14ac:dyDescent="0.25">
      <c r="A99" s="111" t="s">
        <v>288</v>
      </c>
      <c r="B99" s="110" t="s">
        <v>0</v>
      </c>
      <c r="C99" s="110" t="s">
        <v>58</v>
      </c>
      <c r="D99" s="110" t="s">
        <v>552</v>
      </c>
      <c r="E99" s="110" t="s">
        <v>289</v>
      </c>
      <c r="F99" s="14"/>
      <c r="G99" s="15">
        <f>G100</f>
        <v>8617.7999999999993</v>
      </c>
    </row>
    <row r="100" spans="1:7" s="96" customFormat="1" ht="36" customHeight="1" x14ac:dyDescent="0.25">
      <c r="A100" s="30" t="s">
        <v>116</v>
      </c>
      <c r="B100" s="110" t="s">
        <v>0</v>
      </c>
      <c r="C100" s="110" t="s">
        <v>58</v>
      </c>
      <c r="D100" s="110" t="s">
        <v>552</v>
      </c>
      <c r="E100" s="110" t="s">
        <v>289</v>
      </c>
      <c r="F100" s="14" t="s">
        <v>111</v>
      </c>
      <c r="G100" s="15">
        <v>8617.7999999999993</v>
      </c>
    </row>
    <row r="101" spans="1:7" s="96" customFormat="1" ht="126.75" customHeight="1" x14ac:dyDescent="0.25">
      <c r="A101" s="111" t="s">
        <v>355</v>
      </c>
      <c r="B101" s="110" t="s">
        <v>0</v>
      </c>
      <c r="C101" s="110" t="s">
        <v>58</v>
      </c>
      <c r="D101" s="110" t="s">
        <v>552</v>
      </c>
      <c r="E101" s="110" t="s">
        <v>553</v>
      </c>
      <c r="F101" s="14"/>
      <c r="G101" s="15">
        <f>G102</f>
        <v>100193.60000000001</v>
      </c>
    </row>
    <row r="102" spans="1:7" s="96" customFormat="1" ht="36" customHeight="1" x14ac:dyDescent="0.25">
      <c r="A102" s="30" t="s">
        <v>116</v>
      </c>
      <c r="B102" s="110" t="s">
        <v>0</v>
      </c>
      <c r="C102" s="110" t="s">
        <v>58</v>
      </c>
      <c r="D102" s="110" t="s">
        <v>552</v>
      </c>
      <c r="E102" s="110" t="s">
        <v>553</v>
      </c>
      <c r="F102" s="14" t="s">
        <v>111</v>
      </c>
      <c r="G102" s="15">
        <v>100193.60000000001</v>
      </c>
    </row>
    <row r="103" spans="1:7" s="96" customFormat="1" ht="18" customHeight="1" x14ac:dyDescent="0.25">
      <c r="A103" s="31" t="s">
        <v>452</v>
      </c>
      <c r="B103" s="110" t="s">
        <v>1</v>
      </c>
      <c r="C103" s="110"/>
      <c r="D103" s="110"/>
      <c r="E103" s="110"/>
      <c r="F103" s="14"/>
      <c r="G103" s="15">
        <f>SUM(G104)</f>
        <v>3840859.9999999995</v>
      </c>
    </row>
    <row r="104" spans="1:7" s="96" customFormat="1" ht="52.5" customHeight="1" x14ac:dyDescent="0.25">
      <c r="A104" s="31" t="s">
        <v>544</v>
      </c>
      <c r="B104" s="110" t="s">
        <v>1</v>
      </c>
      <c r="C104" s="110" t="s">
        <v>58</v>
      </c>
      <c r="D104" s="110"/>
      <c r="E104" s="110"/>
      <c r="F104" s="14"/>
      <c r="G104" s="15">
        <f>SUM(G105+G119+G127+G130)</f>
        <v>3840859.9999999995</v>
      </c>
    </row>
    <row r="105" spans="1:7" s="96" customFormat="1" ht="31.5" customHeight="1" x14ac:dyDescent="0.25">
      <c r="A105" s="31" t="s">
        <v>535</v>
      </c>
      <c r="B105" s="110" t="s">
        <v>1</v>
      </c>
      <c r="C105" s="110" t="s">
        <v>58</v>
      </c>
      <c r="D105" s="110" t="s">
        <v>0</v>
      </c>
      <c r="E105" s="110"/>
      <c r="F105" s="14"/>
      <c r="G105" s="15">
        <f>SUM(G106+G111+G109+G113+G115+G117)</f>
        <v>3662189.4</v>
      </c>
    </row>
    <row r="106" spans="1:7" s="96" customFormat="1" ht="47.25" customHeight="1" x14ac:dyDescent="0.25">
      <c r="A106" s="31" t="s">
        <v>106</v>
      </c>
      <c r="B106" s="110" t="s">
        <v>1</v>
      </c>
      <c r="C106" s="110" t="s">
        <v>58</v>
      </c>
      <c r="D106" s="110" t="s">
        <v>0</v>
      </c>
      <c r="E106" s="110" t="s">
        <v>51</v>
      </c>
      <c r="F106" s="14"/>
      <c r="G106" s="15">
        <f>SUM(G107:G108)</f>
        <v>30000.6</v>
      </c>
    </row>
    <row r="107" spans="1:7" s="96" customFormat="1" ht="47.25" customHeight="1" x14ac:dyDescent="0.25">
      <c r="A107" s="111" t="s">
        <v>114</v>
      </c>
      <c r="B107" s="110" t="s">
        <v>1</v>
      </c>
      <c r="C107" s="110" t="s">
        <v>58</v>
      </c>
      <c r="D107" s="110" t="s">
        <v>0</v>
      </c>
      <c r="E107" s="110" t="s">
        <v>51</v>
      </c>
      <c r="F107" s="14" t="s">
        <v>19</v>
      </c>
      <c r="G107" s="15">
        <v>29051.599999999999</v>
      </c>
    </row>
    <row r="108" spans="1:7" s="96" customFormat="1" ht="31.5" customHeight="1" x14ac:dyDescent="0.25">
      <c r="A108" s="111" t="s">
        <v>115</v>
      </c>
      <c r="B108" s="110" t="s">
        <v>1</v>
      </c>
      <c r="C108" s="110" t="s">
        <v>58</v>
      </c>
      <c r="D108" s="110" t="s">
        <v>0</v>
      </c>
      <c r="E108" s="110" t="s">
        <v>51</v>
      </c>
      <c r="F108" s="14" t="s">
        <v>20</v>
      </c>
      <c r="G108" s="15">
        <v>949</v>
      </c>
    </row>
    <row r="109" spans="1:7" s="96" customFormat="1" ht="18" customHeight="1" x14ac:dyDescent="0.25">
      <c r="A109" s="111" t="s">
        <v>559</v>
      </c>
      <c r="B109" s="110" t="s">
        <v>1</v>
      </c>
      <c r="C109" s="110" t="s">
        <v>58</v>
      </c>
      <c r="D109" s="110" t="s">
        <v>0</v>
      </c>
      <c r="E109" s="110" t="s">
        <v>558</v>
      </c>
      <c r="F109" s="14"/>
      <c r="G109" s="15">
        <f>G110</f>
        <v>450</v>
      </c>
    </row>
    <row r="110" spans="1:7" s="96" customFormat="1" ht="31.5" customHeight="1" x14ac:dyDescent="0.25">
      <c r="A110" s="111" t="s">
        <v>115</v>
      </c>
      <c r="B110" s="110" t="s">
        <v>1</v>
      </c>
      <c r="C110" s="110" t="s">
        <v>58</v>
      </c>
      <c r="D110" s="110" t="s">
        <v>0</v>
      </c>
      <c r="E110" s="110" t="s">
        <v>558</v>
      </c>
      <c r="F110" s="14" t="s">
        <v>20</v>
      </c>
      <c r="G110" s="15">
        <v>450</v>
      </c>
    </row>
    <row r="111" spans="1:7" s="96" customFormat="1" ht="18" customHeight="1" x14ac:dyDescent="0.25">
      <c r="A111" s="111" t="s">
        <v>474</v>
      </c>
      <c r="B111" s="110" t="s">
        <v>1</v>
      </c>
      <c r="C111" s="110" t="s">
        <v>58</v>
      </c>
      <c r="D111" s="110" t="s">
        <v>0</v>
      </c>
      <c r="E111" s="110" t="s">
        <v>574</v>
      </c>
      <c r="F111" s="14"/>
      <c r="G111" s="15">
        <f>SUM(G112)</f>
        <v>998745.19999999972</v>
      </c>
    </row>
    <row r="112" spans="1:7" s="96" customFormat="1" ht="31.5" customHeight="1" x14ac:dyDescent="0.25">
      <c r="A112" s="111" t="s">
        <v>118</v>
      </c>
      <c r="B112" s="110" t="s">
        <v>1</v>
      </c>
      <c r="C112" s="110" t="s">
        <v>58</v>
      </c>
      <c r="D112" s="110" t="s">
        <v>0</v>
      </c>
      <c r="E112" s="110" t="s">
        <v>574</v>
      </c>
      <c r="F112" s="14" t="s">
        <v>119</v>
      </c>
      <c r="G112" s="15">
        <f>3511308.8-2512563.6</f>
        <v>998745.19999999972</v>
      </c>
    </row>
    <row r="113" spans="1:7" s="96" customFormat="1" ht="18" customHeight="1" x14ac:dyDescent="0.25">
      <c r="A113" s="111" t="s">
        <v>561</v>
      </c>
      <c r="B113" s="110" t="s">
        <v>1</v>
      </c>
      <c r="C113" s="110" t="s">
        <v>58</v>
      </c>
      <c r="D113" s="110" t="s">
        <v>0</v>
      </c>
      <c r="E113" s="110" t="s">
        <v>562</v>
      </c>
      <c r="F113" s="14"/>
      <c r="G113" s="15">
        <f>G114</f>
        <v>0</v>
      </c>
    </row>
    <row r="114" spans="1:7" s="96" customFormat="1" ht="31.5" customHeight="1" x14ac:dyDescent="0.25">
      <c r="A114" s="111" t="s">
        <v>118</v>
      </c>
      <c r="B114" s="110" t="s">
        <v>1</v>
      </c>
      <c r="C114" s="110" t="s">
        <v>58</v>
      </c>
      <c r="D114" s="110" t="s">
        <v>0</v>
      </c>
      <c r="E114" s="110" t="s">
        <v>562</v>
      </c>
      <c r="F114" s="14" t="s">
        <v>119</v>
      </c>
      <c r="G114" s="15">
        <f>677689.6-677689.6</f>
        <v>0</v>
      </c>
    </row>
    <row r="115" spans="1:7" s="96" customFormat="1" ht="51.75" customHeight="1" x14ac:dyDescent="0.25">
      <c r="A115" s="111" t="s">
        <v>584</v>
      </c>
      <c r="B115" s="110" t="s">
        <v>1</v>
      </c>
      <c r="C115" s="110" t="s">
        <v>58</v>
      </c>
      <c r="D115" s="110" t="s">
        <v>0</v>
      </c>
      <c r="E115" s="110" t="s">
        <v>583</v>
      </c>
      <c r="F115" s="14"/>
      <c r="G115" s="15">
        <f>G116</f>
        <v>120430</v>
      </c>
    </row>
    <row r="116" spans="1:7" s="96" customFormat="1" ht="30.6" customHeight="1" x14ac:dyDescent="0.25">
      <c r="A116" s="111" t="s">
        <v>118</v>
      </c>
      <c r="B116" s="110" t="s">
        <v>1</v>
      </c>
      <c r="C116" s="110" t="s">
        <v>58</v>
      </c>
      <c r="D116" s="110" t="s">
        <v>0</v>
      </c>
      <c r="E116" s="110" t="s">
        <v>583</v>
      </c>
      <c r="F116" s="14" t="s">
        <v>119</v>
      </c>
      <c r="G116" s="15">
        <f>113204.2+7225.8</f>
        <v>120430</v>
      </c>
    </row>
    <row r="117" spans="1:7" s="96" customFormat="1" ht="65.25" customHeight="1" x14ac:dyDescent="0.25">
      <c r="A117" s="111" t="s">
        <v>629</v>
      </c>
      <c r="B117" s="110" t="s">
        <v>1</v>
      </c>
      <c r="C117" s="110" t="s">
        <v>58</v>
      </c>
      <c r="D117" s="110" t="s">
        <v>0</v>
      </c>
      <c r="E117" s="110" t="s">
        <v>628</v>
      </c>
      <c r="F117" s="14"/>
      <c r="G117" s="15">
        <f>G118</f>
        <v>2512563.6</v>
      </c>
    </row>
    <row r="118" spans="1:7" s="96" customFormat="1" ht="36" customHeight="1" x14ac:dyDescent="0.25">
      <c r="A118" s="31" t="s">
        <v>118</v>
      </c>
      <c r="B118" s="110" t="s">
        <v>1</v>
      </c>
      <c r="C118" s="110" t="s">
        <v>58</v>
      </c>
      <c r="D118" s="110" t="s">
        <v>0</v>
      </c>
      <c r="E118" s="110" t="s">
        <v>628</v>
      </c>
      <c r="F118" s="14" t="s">
        <v>119</v>
      </c>
      <c r="G118" s="15">
        <v>2512563.6</v>
      </c>
    </row>
    <row r="119" spans="1:7" ht="51" customHeight="1" x14ac:dyDescent="0.25">
      <c r="A119" s="31" t="s">
        <v>534</v>
      </c>
      <c r="B119" s="110" t="s">
        <v>1</v>
      </c>
      <c r="C119" s="110" t="s">
        <v>58</v>
      </c>
      <c r="D119" s="110" t="s">
        <v>1</v>
      </c>
      <c r="E119" s="110"/>
      <c r="F119" s="14"/>
      <c r="G119" s="15">
        <f>SUM(G120+G123+G125)</f>
        <v>11003.8</v>
      </c>
    </row>
    <row r="120" spans="1:7" ht="22.5" customHeight="1" x14ac:dyDescent="0.25">
      <c r="A120" s="31" t="s">
        <v>26</v>
      </c>
      <c r="B120" s="110" t="s">
        <v>1</v>
      </c>
      <c r="C120" s="110" t="s">
        <v>58</v>
      </c>
      <c r="D120" s="110" t="s">
        <v>1</v>
      </c>
      <c r="E120" s="110" t="s">
        <v>41</v>
      </c>
      <c r="F120" s="14"/>
      <c r="G120" s="15">
        <f>SUM(G121:G122)</f>
        <v>10964.3</v>
      </c>
    </row>
    <row r="121" spans="1:7" ht="31.5" customHeight="1" x14ac:dyDescent="0.25">
      <c r="A121" s="111" t="s">
        <v>114</v>
      </c>
      <c r="B121" s="110" t="s">
        <v>1</v>
      </c>
      <c r="C121" s="110" t="s">
        <v>58</v>
      </c>
      <c r="D121" s="110" t="s">
        <v>1</v>
      </c>
      <c r="E121" s="110" t="s">
        <v>41</v>
      </c>
      <c r="F121" s="14" t="s">
        <v>19</v>
      </c>
      <c r="G121" s="15">
        <v>10851.5</v>
      </c>
    </row>
    <row r="122" spans="1:7" ht="36" customHeight="1" x14ac:dyDescent="0.25">
      <c r="A122" s="111" t="s">
        <v>115</v>
      </c>
      <c r="B122" s="110" t="s">
        <v>1</v>
      </c>
      <c r="C122" s="110" t="s">
        <v>58</v>
      </c>
      <c r="D122" s="110" t="s">
        <v>1</v>
      </c>
      <c r="E122" s="110" t="s">
        <v>41</v>
      </c>
      <c r="F122" s="14" t="s">
        <v>20</v>
      </c>
      <c r="G122" s="15">
        <v>112.8</v>
      </c>
    </row>
    <row r="123" spans="1:7" ht="16.5" customHeight="1" x14ac:dyDescent="0.25">
      <c r="A123" s="111" t="s">
        <v>228</v>
      </c>
      <c r="B123" s="110" t="s">
        <v>1</v>
      </c>
      <c r="C123" s="25">
        <v>1</v>
      </c>
      <c r="D123" s="110" t="s">
        <v>1</v>
      </c>
      <c r="E123" s="110" t="s">
        <v>229</v>
      </c>
      <c r="F123" s="110"/>
      <c r="G123" s="15">
        <f>SUM(G124)</f>
        <v>22.8</v>
      </c>
    </row>
    <row r="124" spans="1:7" ht="33.75" customHeight="1" x14ac:dyDescent="0.25">
      <c r="A124" s="111" t="s">
        <v>115</v>
      </c>
      <c r="B124" s="110" t="s">
        <v>1</v>
      </c>
      <c r="C124" s="25">
        <v>1</v>
      </c>
      <c r="D124" s="110" t="s">
        <v>1</v>
      </c>
      <c r="E124" s="110" t="s">
        <v>229</v>
      </c>
      <c r="F124" s="110" t="s">
        <v>20</v>
      </c>
      <c r="G124" s="15">
        <v>22.8</v>
      </c>
    </row>
    <row r="125" spans="1:7" ht="23.25" customHeight="1" x14ac:dyDescent="0.25">
      <c r="A125" s="111" t="s">
        <v>234</v>
      </c>
      <c r="B125" s="110" t="s">
        <v>1</v>
      </c>
      <c r="C125" s="110" t="s">
        <v>58</v>
      </c>
      <c r="D125" s="110" t="s">
        <v>1</v>
      </c>
      <c r="E125" s="110" t="s">
        <v>235</v>
      </c>
      <c r="F125" s="14"/>
      <c r="G125" s="15">
        <f>SUM(G126)</f>
        <v>16.7</v>
      </c>
    </row>
    <row r="126" spans="1:7" ht="33.75" customHeight="1" x14ac:dyDescent="0.25">
      <c r="A126" s="111" t="s">
        <v>115</v>
      </c>
      <c r="B126" s="110" t="s">
        <v>1</v>
      </c>
      <c r="C126" s="110" t="s">
        <v>58</v>
      </c>
      <c r="D126" s="110" t="s">
        <v>1</v>
      </c>
      <c r="E126" s="110" t="s">
        <v>235</v>
      </c>
      <c r="F126" s="14" t="s">
        <v>20</v>
      </c>
      <c r="G126" s="15">
        <v>16.7</v>
      </c>
    </row>
    <row r="127" spans="1:7" ht="16.5" customHeight="1" x14ac:dyDescent="0.25">
      <c r="A127" s="111" t="s">
        <v>653</v>
      </c>
      <c r="B127" s="110" t="s">
        <v>1</v>
      </c>
      <c r="C127" s="110" t="s">
        <v>58</v>
      </c>
      <c r="D127" s="110" t="s">
        <v>599</v>
      </c>
      <c r="E127" s="110"/>
      <c r="F127" s="14"/>
      <c r="G127" s="15">
        <f>G128</f>
        <v>121191.8</v>
      </c>
    </row>
    <row r="128" spans="1:7" ht="27" customHeight="1" x14ac:dyDescent="0.25">
      <c r="A128" s="111" t="s">
        <v>600</v>
      </c>
      <c r="B128" s="110" t="s">
        <v>1</v>
      </c>
      <c r="C128" s="110" t="s">
        <v>58</v>
      </c>
      <c r="D128" s="110" t="s">
        <v>599</v>
      </c>
      <c r="E128" s="110" t="s">
        <v>601</v>
      </c>
      <c r="F128" s="14"/>
      <c r="G128" s="15">
        <f>G129</f>
        <v>121191.8</v>
      </c>
    </row>
    <row r="129" spans="1:8" ht="35.25" customHeight="1" x14ac:dyDescent="0.25">
      <c r="A129" s="111" t="s">
        <v>115</v>
      </c>
      <c r="B129" s="110" t="s">
        <v>1</v>
      </c>
      <c r="C129" s="110" t="s">
        <v>58</v>
      </c>
      <c r="D129" s="110" t="s">
        <v>599</v>
      </c>
      <c r="E129" s="110" t="s">
        <v>601</v>
      </c>
      <c r="F129" s="14" t="s">
        <v>20</v>
      </c>
      <c r="G129" s="15">
        <v>121191.8</v>
      </c>
    </row>
    <row r="130" spans="1:8" ht="16.5" customHeight="1" x14ac:dyDescent="0.25">
      <c r="A130" s="111" t="s">
        <v>654</v>
      </c>
      <c r="B130" s="110" t="s">
        <v>1</v>
      </c>
      <c r="C130" s="110" t="s">
        <v>58</v>
      </c>
      <c r="D130" s="110" t="s">
        <v>624</v>
      </c>
      <c r="E130" s="110"/>
      <c r="F130" s="14"/>
      <c r="G130" s="15">
        <f>G131</f>
        <v>46475</v>
      </c>
    </row>
    <row r="131" spans="1:8" ht="24" customHeight="1" x14ac:dyDescent="0.25">
      <c r="A131" s="111" t="s">
        <v>626</v>
      </c>
      <c r="B131" s="110" t="s">
        <v>1</v>
      </c>
      <c r="C131" s="110" t="s">
        <v>58</v>
      </c>
      <c r="D131" s="110" t="s">
        <v>624</v>
      </c>
      <c r="E131" s="110" t="s">
        <v>625</v>
      </c>
      <c r="F131" s="14"/>
      <c r="G131" s="15">
        <f>G132</f>
        <v>46475</v>
      </c>
    </row>
    <row r="132" spans="1:8" ht="33" customHeight="1" x14ac:dyDescent="0.25">
      <c r="A132" s="73" t="s">
        <v>118</v>
      </c>
      <c r="B132" s="110" t="s">
        <v>1</v>
      </c>
      <c r="C132" s="110" t="s">
        <v>58</v>
      </c>
      <c r="D132" s="110" t="s">
        <v>624</v>
      </c>
      <c r="E132" s="110" t="s">
        <v>625</v>
      </c>
      <c r="F132" s="14" t="s">
        <v>119</v>
      </c>
      <c r="G132" s="15">
        <f>46242.6+232.4</f>
        <v>46475</v>
      </c>
    </row>
    <row r="133" spans="1:8" ht="23.25" customHeight="1" x14ac:dyDescent="0.25">
      <c r="A133" s="31" t="s">
        <v>462</v>
      </c>
      <c r="B133" s="110" t="s">
        <v>2</v>
      </c>
      <c r="C133" s="110"/>
      <c r="D133" s="110"/>
      <c r="E133" s="110"/>
      <c r="F133" s="14"/>
      <c r="G133" s="15">
        <f>SUM(G134)</f>
        <v>32456.2</v>
      </c>
    </row>
    <row r="134" spans="1:8" ht="33.75" customHeight="1" x14ac:dyDescent="0.25">
      <c r="A134" s="111" t="s">
        <v>463</v>
      </c>
      <c r="B134" s="110" t="s">
        <v>2</v>
      </c>
      <c r="C134" s="110" t="s">
        <v>58</v>
      </c>
      <c r="D134" s="110"/>
      <c r="E134" s="110"/>
      <c r="F134" s="14"/>
      <c r="G134" s="15">
        <f>SUM(G135)</f>
        <v>32456.2</v>
      </c>
    </row>
    <row r="135" spans="1:8" ht="63" customHeight="1" x14ac:dyDescent="0.25">
      <c r="A135" s="111" t="s">
        <v>464</v>
      </c>
      <c r="B135" s="110" t="s">
        <v>2</v>
      </c>
      <c r="C135" s="110" t="s">
        <v>58</v>
      </c>
      <c r="D135" s="110" t="s">
        <v>0</v>
      </c>
      <c r="E135" s="110"/>
      <c r="F135" s="14"/>
      <c r="G135" s="15">
        <f>SUM(G136)</f>
        <v>32456.2</v>
      </c>
    </row>
    <row r="136" spans="1:8" ht="47.25" customHeight="1" x14ac:dyDescent="0.25">
      <c r="A136" s="31" t="s">
        <v>28</v>
      </c>
      <c r="B136" s="110" t="s">
        <v>2</v>
      </c>
      <c r="C136" s="110" t="s">
        <v>58</v>
      </c>
      <c r="D136" s="110" t="s">
        <v>0</v>
      </c>
      <c r="E136" s="110" t="s">
        <v>51</v>
      </c>
      <c r="F136" s="14"/>
      <c r="G136" s="15">
        <f>SUM(G137)</f>
        <v>32456.2</v>
      </c>
    </row>
    <row r="137" spans="1:8" ht="31.5" customHeight="1" x14ac:dyDescent="0.25">
      <c r="A137" s="30" t="s">
        <v>116</v>
      </c>
      <c r="B137" s="110" t="s">
        <v>2</v>
      </c>
      <c r="C137" s="110" t="s">
        <v>58</v>
      </c>
      <c r="D137" s="110" t="s">
        <v>0</v>
      </c>
      <c r="E137" s="110" t="s">
        <v>51</v>
      </c>
      <c r="F137" s="14" t="s">
        <v>111</v>
      </c>
      <c r="G137" s="15">
        <v>32456.2</v>
      </c>
    </row>
    <row r="138" spans="1:8" s="96" customFormat="1" ht="21.75" customHeight="1" x14ac:dyDescent="0.25">
      <c r="A138" s="31" t="s">
        <v>367</v>
      </c>
      <c r="B138" s="110" t="s">
        <v>3</v>
      </c>
      <c r="C138" s="110"/>
      <c r="D138" s="110"/>
      <c r="E138" s="110"/>
      <c r="F138" s="14"/>
      <c r="G138" s="15">
        <f>SUM(G139)</f>
        <v>916242.99999999977</v>
      </c>
      <c r="H138" s="100"/>
    </row>
    <row r="139" spans="1:8" s="96" customFormat="1" x14ac:dyDescent="0.25">
      <c r="A139" s="31" t="s">
        <v>368</v>
      </c>
      <c r="B139" s="110" t="s">
        <v>3</v>
      </c>
      <c r="C139" s="110" t="s">
        <v>58</v>
      </c>
      <c r="D139" s="110"/>
      <c r="E139" s="110"/>
      <c r="F139" s="14"/>
      <c r="G139" s="15">
        <f>SUM(G140+G148+G170+G167+G160+G176)</f>
        <v>916242.99999999977</v>
      </c>
    </row>
    <row r="140" spans="1:8" s="96" customFormat="1" ht="31.2" x14ac:dyDescent="0.25">
      <c r="A140" s="31" t="s">
        <v>536</v>
      </c>
      <c r="B140" s="110" t="s">
        <v>3</v>
      </c>
      <c r="C140" s="110" t="s">
        <v>58</v>
      </c>
      <c r="D140" s="110" t="s">
        <v>0</v>
      </c>
      <c r="E140" s="110"/>
      <c r="F140" s="14"/>
      <c r="G140" s="15">
        <f>SUM(G141+G146+G144)</f>
        <v>9098.1</v>
      </c>
    </row>
    <row r="141" spans="1:8" s="96" customFormat="1" x14ac:dyDescent="0.25">
      <c r="A141" s="31" t="s">
        <v>26</v>
      </c>
      <c r="B141" s="110" t="s">
        <v>3</v>
      </c>
      <c r="C141" s="110" t="s">
        <v>58</v>
      </c>
      <c r="D141" s="110" t="s">
        <v>0</v>
      </c>
      <c r="E141" s="110" t="s">
        <v>41</v>
      </c>
      <c r="F141" s="14"/>
      <c r="G141" s="15">
        <f>SUM(G142:G143)</f>
        <v>9013.1</v>
      </c>
    </row>
    <row r="142" spans="1:8" s="96" customFormat="1" ht="46.8" x14ac:dyDescent="0.25">
      <c r="A142" s="111" t="s">
        <v>114</v>
      </c>
      <c r="B142" s="110" t="s">
        <v>3</v>
      </c>
      <c r="C142" s="110" t="s">
        <v>58</v>
      </c>
      <c r="D142" s="110" t="s">
        <v>0</v>
      </c>
      <c r="E142" s="110" t="s">
        <v>41</v>
      </c>
      <c r="F142" s="14" t="s">
        <v>19</v>
      </c>
      <c r="G142" s="15">
        <v>8561.6</v>
      </c>
    </row>
    <row r="143" spans="1:8" s="96" customFormat="1" ht="31.2" x14ac:dyDescent="0.25">
      <c r="A143" s="111" t="s">
        <v>115</v>
      </c>
      <c r="B143" s="110" t="s">
        <v>3</v>
      </c>
      <c r="C143" s="110" t="s">
        <v>58</v>
      </c>
      <c r="D143" s="110" t="s">
        <v>0</v>
      </c>
      <c r="E143" s="110" t="s">
        <v>41</v>
      </c>
      <c r="F143" s="14" t="s">
        <v>20</v>
      </c>
      <c r="G143" s="15">
        <v>451.5</v>
      </c>
    </row>
    <row r="144" spans="1:8" s="96" customFormat="1" x14ac:dyDescent="0.25">
      <c r="A144" s="111" t="s">
        <v>228</v>
      </c>
      <c r="B144" s="110" t="s">
        <v>3</v>
      </c>
      <c r="C144" s="25">
        <v>1</v>
      </c>
      <c r="D144" s="110" t="s">
        <v>0</v>
      </c>
      <c r="E144" s="110" t="s">
        <v>229</v>
      </c>
      <c r="F144" s="110"/>
      <c r="G144" s="15">
        <f>SUM(G145)</f>
        <v>27.7</v>
      </c>
    </row>
    <row r="145" spans="1:7" s="96" customFormat="1" ht="31.2" x14ac:dyDescent="0.25">
      <c r="A145" s="111" t="s">
        <v>115</v>
      </c>
      <c r="B145" s="110" t="s">
        <v>3</v>
      </c>
      <c r="C145" s="25">
        <v>1</v>
      </c>
      <c r="D145" s="110" t="s">
        <v>0</v>
      </c>
      <c r="E145" s="110" t="s">
        <v>229</v>
      </c>
      <c r="F145" s="110" t="s">
        <v>20</v>
      </c>
      <c r="G145" s="15">
        <v>27.7</v>
      </c>
    </row>
    <row r="146" spans="1:7" s="96" customFormat="1" x14ac:dyDescent="0.25">
      <c r="A146" s="111" t="s">
        <v>234</v>
      </c>
      <c r="B146" s="110" t="s">
        <v>3</v>
      </c>
      <c r="C146" s="110" t="s">
        <v>58</v>
      </c>
      <c r="D146" s="110" t="s">
        <v>0</v>
      </c>
      <c r="E146" s="110" t="s">
        <v>235</v>
      </c>
      <c r="F146" s="14"/>
      <c r="G146" s="15">
        <f>SUM(G147)</f>
        <v>57.3</v>
      </c>
    </row>
    <row r="147" spans="1:7" s="96" customFormat="1" ht="31.2" x14ac:dyDescent="0.25">
      <c r="A147" s="111" t="s">
        <v>115</v>
      </c>
      <c r="B147" s="110" t="s">
        <v>3</v>
      </c>
      <c r="C147" s="110" t="s">
        <v>58</v>
      </c>
      <c r="D147" s="110" t="s">
        <v>0</v>
      </c>
      <c r="E147" s="110" t="s">
        <v>235</v>
      </c>
      <c r="F147" s="14" t="s">
        <v>20</v>
      </c>
      <c r="G147" s="15">
        <v>57.3</v>
      </c>
    </row>
    <row r="148" spans="1:7" s="96" customFormat="1" ht="31.2" x14ac:dyDescent="0.25">
      <c r="A148" s="31" t="s">
        <v>487</v>
      </c>
      <c r="B148" s="110" t="s">
        <v>3</v>
      </c>
      <c r="C148" s="110" t="s">
        <v>58</v>
      </c>
      <c r="D148" s="110" t="s">
        <v>1</v>
      </c>
      <c r="E148" s="110"/>
      <c r="F148" s="14"/>
      <c r="G148" s="15">
        <f>G149+G154+G158+G156</f>
        <v>900452.39999999979</v>
      </c>
    </row>
    <row r="149" spans="1:7" s="96" customFormat="1" ht="46.8" x14ac:dyDescent="0.25">
      <c r="A149" s="31" t="s">
        <v>28</v>
      </c>
      <c r="B149" s="110" t="s">
        <v>3</v>
      </c>
      <c r="C149" s="110" t="s">
        <v>58</v>
      </c>
      <c r="D149" s="110" t="s">
        <v>1</v>
      </c>
      <c r="E149" s="110" t="s">
        <v>51</v>
      </c>
      <c r="F149" s="110"/>
      <c r="G149" s="15">
        <f>SUM(G150:G153)</f>
        <v>900045.29999999981</v>
      </c>
    </row>
    <row r="150" spans="1:7" s="96" customFormat="1" ht="46.8" x14ac:dyDescent="0.25">
      <c r="A150" s="111" t="s">
        <v>114</v>
      </c>
      <c r="B150" s="110" t="s">
        <v>3</v>
      </c>
      <c r="C150" s="110" t="s">
        <v>58</v>
      </c>
      <c r="D150" s="110" t="s">
        <v>1</v>
      </c>
      <c r="E150" s="110" t="s">
        <v>51</v>
      </c>
      <c r="F150" s="14" t="s">
        <v>19</v>
      </c>
      <c r="G150" s="15">
        <f>300713.7+56452.8</f>
        <v>357166.5</v>
      </c>
    </row>
    <row r="151" spans="1:7" s="96" customFormat="1" ht="31.2" x14ac:dyDescent="0.25">
      <c r="A151" s="111" t="s">
        <v>115</v>
      </c>
      <c r="B151" s="110" t="s">
        <v>3</v>
      </c>
      <c r="C151" s="110" t="s">
        <v>58</v>
      </c>
      <c r="D151" s="110" t="s">
        <v>1</v>
      </c>
      <c r="E151" s="110" t="s">
        <v>51</v>
      </c>
      <c r="F151" s="14" t="s">
        <v>20</v>
      </c>
      <c r="G151" s="15">
        <f>52897.5+13309.8</f>
        <v>66207.3</v>
      </c>
    </row>
    <row r="152" spans="1:7" s="96" customFormat="1" ht="31.2" x14ac:dyDescent="0.25">
      <c r="A152" s="30" t="s">
        <v>116</v>
      </c>
      <c r="B152" s="110" t="s">
        <v>3</v>
      </c>
      <c r="C152" s="110" t="s">
        <v>58</v>
      </c>
      <c r="D152" s="110" t="s">
        <v>1</v>
      </c>
      <c r="E152" s="110" t="s">
        <v>51</v>
      </c>
      <c r="F152" s="14" t="s">
        <v>111</v>
      </c>
      <c r="G152" s="15">
        <f>161093.6+273253.1+27455.6</f>
        <v>461802.29999999993</v>
      </c>
    </row>
    <row r="153" spans="1:7" s="96" customFormat="1" x14ac:dyDescent="0.25">
      <c r="A153" s="111" t="s">
        <v>21</v>
      </c>
      <c r="B153" s="110" t="s">
        <v>3</v>
      </c>
      <c r="C153" s="110" t="s">
        <v>58</v>
      </c>
      <c r="D153" s="110" t="s">
        <v>1</v>
      </c>
      <c r="E153" s="110" t="s">
        <v>51</v>
      </c>
      <c r="F153" s="14" t="s">
        <v>22</v>
      </c>
      <c r="G153" s="15">
        <f>13732.4+1136.8</f>
        <v>14869.199999999999</v>
      </c>
    </row>
    <row r="154" spans="1:7" s="96" customFormat="1" ht="81.75" customHeight="1" x14ac:dyDescent="0.25">
      <c r="A154" s="111" t="s">
        <v>655</v>
      </c>
      <c r="B154" s="110" t="s">
        <v>3</v>
      </c>
      <c r="C154" s="110" t="s">
        <v>58</v>
      </c>
      <c r="D154" s="110" t="s">
        <v>1</v>
      </c>
      <c r="E154" s="110" t="s">
        <v>324</v>
      </c>
      <c r="F154" s="14"/>
      <c r="G154" s="15">
        <f>G155</f>
        <v>197.1</v>
      </c>
    </row>
    <row r="155" spans="1:7" s="96" customFormat="1" ht="31.2" x14ac:dyDescent="0.25">
      <c r="A155" s="30" t="s">
        <v>116</v>
      </c>
      <c r="B155" s="110" t="s">
        <v>3</v>
      </c>
      <c r="C155" s="110" t="s">
        <v>58</v>
      </c>
      <c r="D155" s="110" t="s">
        <v>1</v>
      </c>
      <c r="E155" s="110" t="s">
        <v>324</v>
      </c>
      <c r="F155" s="14" t="s">
        <v>111</v>
      </c>
      <c r="G155" s="15">
        <v>197.1</v>
      </c>
    </row>
    <row r="156" spans="1:7" s="96" customFormat="1" x14ac:dyDescent="0.25">
      <c r="A156" s="111" t="s">
        <v>657</v>
      </c>
      <c r="B156" s="110" t="s">
        <v>3</v>
      </c>
      <c r="C156" s="110" t="s">
        <v>58</v>
      </c>
      <c r="D156" s="110" t="s">
        <v>1</v>
      </c>
      <c r="E156" s="110" t="s">
        <v>64</v>
      </c>
      <c r="F156" s="110"/>
      <c r="G156" s="15">
        <f>SUM(G157)</f>
        <v>125</v>
      </c>
    </row>
    <row r="157" spans="1:7" s="96" customFormat="1" ht="31.2" x14ac:dyDescent="0.25">
      <c r="A157" s="111" t="s">
        <v>115</v>
      </c>
      <c r="B157" s="110" t="s">
        <v>3</v>
      </c>
      <c r="C157" s="110" t="s">
        <v>58</v>
      </c>
      <c r="D157" s="110" t="s">
        <v>1</v>
      </c>
      <c r="E157" s="110" t="s">
        <v>64</v>
      </c>
      <c r="F157" s="14" t="s">
        <v>20</v>
      </c>
      <c r="G157" s="15">
        <v>125</v>
      </c>
    </row>
    <row r="158" spans="1:7" s="96" customFormat="1" ht="93.6" x14ac:dyDescent="0.25">
      <c r="A158" s="33" t="s">
        <v>184</v>
      </c>
      <c r="B158" s="110" t="s">
        <v>3</v>
      </c>
      <c r="C158" s="110" t="s">
        <v>58</v>
      </c>
      <c r="D158" s="110" t="s">
        <v>1</v>
      </c>
      <c r="E158" s="110" t="s">
        <v>84</v>
      </c>
      <c r="F158" s="14"/>
      <c r="G158" s="15">
        <f>SUM(G159:G159)</f>
        <v>85</v>
      </c>
    </row>
    <row r="159" spans="1:7" s="96" customFormat="1" ht="31.2" x14ac:dyDescent="0.25">
      <c r="A159" s="30" t="s">
        <v>116</v>
      </c>
      <c r="B159" s="110" t="s">
        <v>3</v>
      </c>
      <c r="C159" s="110" t="s">
        <v>58</v>
      </c>
      <c r="D159" s="110" t="s">
        <v>1</v>
      </c>
      <c r="E159" s="110" t="s">
        <v>84</v>
      </c>
      <c r="F159" s="14" t="s">
        <v>111</v>
      </c>
      <c r="G159" s="15">
        <v>85</v>
      </c>
    </row>
    <row r="160" spans="1:7" s="96" customFormat="1" ht="78" x14ac:dyDescent="0.25">
      <c r="A160" s="111" t="s">
        <v>656</v>
      </c>
      <c r="B160" s="14" t="s">
        <v>3</v>
      </c>
      <c r="C160" s="16">
        <v>1</v>
      </c>
      <c r="D160" s="14" t="s">
        <v>2</v>
      </c>
      <c r="E160" s="14"/>
      <c r="F160" s="14"/>
      <c r="G160" s="15">
        <f>SUM(G161+G163+G165)</f>
        <v>2045.5</v>
      </c>
    </row>
    <row r="161" spans="1:7" s="96" customFormat="1" ht="31.2" x14ac:dyDescent="0.25">
      <c r="A161" s="32" t="s">
        <v>143</v>
      </c>
      <c r="B161" s="14" t="s">
        <v>3</v>
      </c>
      <c r="C161" s="16">
        <v>1</v>
      </c>
      <c r="D161" s="14" t="s">
        <v>2</v>
      </c>
      <c r="E161" s="14" t="s">
        <v>91</v>
      </c>
      <c r="F161" s="14"/>
      <c r="G161" s="15">
        <f>SUM(G162)</f>
        <v>1000</v>
      </c>
    </row>
    <row r="162" spans="1:7" s="96" customFormat="1" ht="46.8" x14ac:dyDescent="0.25">
      <c r="A162" s="111" t="s">
        <v>114</v>
      </c>
      <c r="B162" s="14" t="s">
        <v>3</v>
      </c>
      <c r="C162" s="16">
        <v>1</v>
      </c>
      <c r="D162" s="14" t="s">
        <v>2</v>
      </c>
      <c r="E162" s="14" t="s">
        <v>91</v>
      </c>
      <c r="F162" s="14" t="s">
        <v>19</v>
      </c>
      <c r="G162" s="15">
        <v>1000</v>
      </c>
    </row>
    <row r="163" spans="1:7" s="96" customFormat="1" x14ac:dyDescent="0.25">
      <c r="A163" s="31" t="s">
        <v>343</v>
      </c>
      <c r="B163" s="14" t="s">
        <v>3</v>
      </c>
      <c r="C163" s="16">
        <v>1</v>
      </c>
      <c r="D163" s="14" t="s">
        <v>2</v>
      </c>
      <c r="E163" s="14" t="s">
        <v>342</v>
      </c>
      <c r="F163" s="14"/>
      <c r="G163" s="15">
        <f>SUM(G164:G164)</f>
        <v>176.5</v>
      </c>
    </row>
    <row r="164" spans="1:7" s="96" customFormat="1" ht="46.8" x14ac:dyDescent="0.25">
      <c r="A164" s="111" t="s">
        <v>114</v>
      </c>
      <c r="B164" s="14" t="s">
        <v>3</v>
      </c>
      <c r="C164" s="16">
        <v>1</v>
      </c>
      <c r="D164" s="14" t="s">
        <v>2</v>
      </c>
      <c r="E164" s="14" t="s">
        <v>342</v>
      </c>
      <c r="F164" s="14" t="s">
        <v>19</v>
      </c>
      <c r="G164" s="15">
        <v>176.5</v>
      </c>
    </row>
    <row r="165" spans="1:7" s="96" customFormat="1" x14ac:dyDescent="0.25">
      <c r="A165" s="111" t="s">
        <v>657</v>
      </c>
      <c r="B165" s="110" t="s">
        <v>3</v>
      </c>
      <c r="C165" s="16">
        <v>1</v>
      </c>
      <c r="D165" s="14" t="s">
        <v>2</v>
      </c>
      <c r="E165" s="14" t="s">
        <v>64</v>
      </c>
      <c r="F165" s="14"/>
      <c r="G165" s="15">
        <f>SUM(G166:G166)</f>
        <v>869</v>
      </c>
    </row>
    <row r="166" spans="1:7" s="96" customFormat="1" ht="31.2" x14ac:dyDescent="0.25">
      <c r="A166" s="111" t="s">
        <v>115</v>
      </c>
      <c r="B166" s="110" t="s">
        <v>3</v>
      </c>
      <c r="C166" s="16">
        <v>1</v>
      </c>
      <c r="D166" s="14" t="s">
        <v>2</v>
      </c>
      <c r="E166" s="14" t="s">
        <v>64</v>
      </c>
      <c r="F166" s="14" t="s">
        <v>20</v>
      </c>
      <c r="G166" s="15">
        <v>869</v>
      </c>
    </row>
    <row r="167" spans="1:7" s="96" customFormat="1" ht="31.5" customHeight="1" x14ac:dyDescent="0.25">
      <c r="A167" s="111" t="s">
        <v>537</v>
      </c>
      <c r="B167" s="110" t="s">
        <v>3</v>
      </c>
      <c r="C167" s="16">
        <v>1</v>
      </c>
      <c r="D167" s="14" t="s">
        <v>3</v>
      </c>
      <c r="E167" s="14"/>
      <c r="F167" s="14"/>
      <c r="G167" s="15">
        <f>SUM(G168)</f>
        <v>2000</v>
      </c>
    </row>
    <row r="168" spans="1:7" s="96" customFormat="1" x14ac:dyDescent="0.25">
      <c r="A168" s="111" t="s">
        <v>630</v>
      </c>
      <c r="B168" s="110" t="s">
        <v>3</v>
      </c>
      <c r="C168" s="110" t="s">
        <v>58</v>
      </c>
      <c r="D168" s="14" t="s">
        <v>3</v>
      </c>
      <c r="E168" s="110" t="s">
        <v>631</v>
      </c>
      <c r="F168" s="14"/>
      <c r="G168" s="15">
        <f>SUM(G169:G169)</f>
        <v>2000</v>
      </c>
    </row>
    <row r="169" spans="1:7" s="96" customFormat="1" ht="31.2" x14ac:dyDescent="0.25">
      <c r="A169" s="111" t="s">
        <v>115</v>
      </c>
      <c r="B169" s="110" t="s">
        <v>3</v>
      </c>
      <c r="C169" s="110" t="s">
        <v>58</v>
      </c>
      <c r="D169" s="14" t="s">
        <v>3</v>
      </c>
      <c r="E169" s="110" t="s">
        <v>631</v>
      </c>
      <c r="F169" s="14" t="s">
        <v>20</v>
      </c>
      <c r="G169" s="15">
        <v>2000</v>
      </c>
    </row>
    <row r="170" spans="1:7" s="96" customFormat="1" ht="31.2" x14ac:dyDescent="0.25">
      <c r="A170" s="31" t="s">
        <v>488</v>
      </c>
      <c r="B170" s="110" t="s">
        <v>3</v>
      </c>
      <c r="C170" s="110" t="s">
        <v>58</v>
      </c>
      <c r="D170" s="110" t="s">
        <v>4</v>
      </c>
      <c r="E170" s="110"/>
      <c r="F170" s="14"/>
      <c r="G170" s="15">
        <f>SUM(G174+G171)</f>
        <v>2647</v>
      </c>
    </row>
    <row r="171" spans="1:7" s="96" customFormat="1" x14ac:dyDescent="0.25">
      <c r="A171" s="111" t="s">
        <v>632</v>
      </c>
      <c r="B171" s="110" t="s">
        <v>3</v>
      </c>
      <c r="C171" s="110" t="s">
        <v>58</v>
      </c>
      <c r="D171" s="110" t="s">
        <v>4</v>
      </c>
      <c r="E171" s="110" t="s">
        <v>633</v>
      </c>
      <c r="F171" s="14"/>
      <c r="G171" s="15">
        <f>SUM(G172:G173)</f>
        <v>2000</v>
      </c>
    </row>
    <row r="172" spans="1:7" s="96" customFormat="1" ht="31.2" x14ac:dyDescent="0.25">
      <c r="A172" s="111" t="s">
        <v>115</v>
      </c>
      <c r="B172" s="110" t="s">
        <v>3</v>
      </c>
      <c r="C172" s="110" t="s">
        <v>58</v>
      </c>
      <c r="D172" s="110" t="s">
        <v>4</v>
      </c>
      <c r="E172" s="110" t="s">
        <v>633</v>
      </c>
      <c r="F172" s="14" t="s">
        <v>20</v>
      </c>
      <c r="G172" s="15">
        <f>1100+450</f>
        <v>1550</v>
      </c>
    </row>
    <row r="173" spans="1:7" s="96" customFormat="1" ht="31.2" x14ac:dyDescent="0.25">
      <c r="A173" s="30" t="s">
        <v>116</v>
      </c>
      <c r="B173" s="110" t="s">
        <v>3</v>
      </c>
      <c r="C173" s="110" t="s">
        <v>58</v>
      </c>
      <c r="D173" s="110" t="s">
        <v>4</v>
      </c>
      <c r="E173" s="110" t="s">
        <v>633</v>
      </c>
      <c r="F173" s="14" t="s">
        <v>111</v>
      </c>
      <c r="G173" s="15">
        <v>450</v>
      </c>
    </row>
    <row r="174" spans="1:7" s="96" customFormat="1" x14ac:dyDescent="0.25">
      <c r="A174" s="32" t="s">
        <v>226</v>
      </c>
      <c r="B174" s="110" t="s">
        <v>3</v>
      </c>
      <c r="C174" s="110" t="s">
        <v>58</v>
      </c>
      <c r="D174" s="110" t="s">
        <v>4</v>
      </c>
      <c r="E174" s="110" t="s">
        <v>305</v>
      </c>
      <c r="F174" s="14"/>
      <c r="G174" s="15">
        <f>SUM(G175)</f>
        <v>647</v>
      </c>
    </row>
    <row r="175" spans="1:7" s="96" customFormat="1" ht="31.2" x14ac:dyDescent="0.25">
      <c r="A175" s="30" t="s">
        <v>116</v>
      </c>
      <c r="B175" s="110" t="s">
        <v>3</v>
      </c>
      <c r="C175" s="110" t="s">
        <v>58</v>
      </c>
      <c r="D175" s="110" t="s">
        <v>4</v>
      </c>
      <c r="E175" s="110" t="s">
        <v>305</v>
      </c>
      <c r="F175" s="14" t="s">
        <v>111</v>
      </c>
      <c r="G175" s="15">
        <f>530.5+116.5</f>
        <v>647</v>
      </c>
    </row>
    <row r="176" spans="1:7" s="96" customFormat="1" x14ac:dyDescent="0.25">
      <c r="A176" s="111" t="s">
        <v>658</v>
      </c>
      <c r="B176" s="110" t="s">
        <v>3</v>
      </c>
      <c r="C176" s="110" t="s">
        <v>58</v>
      </c>
      <c r="D176" s="110" t="s">
        <v>582</v>
      </c>
      <c r="E176" s="110"/>
      <c r="F176" s="14"/>
      <c r="G176" s="15">
        <f>G177</f>
        <v>0</v>
      </c>
    </row>
    <row r="177" spans="1:7" s="96" customFormat="1" x14ac:dyDescent="0.25">
      <c r="A177" s="31" t="s">
        <v>602</v>
      </c>
      <c r="B177" s="110" t="s">
        <v>3</v>
      </c>
      <c r="C177" s="110" t="s">
        <v>58</v>
      </c>
      <c r="D177" s="110" t="s">
        <v>582</v>
      </c>
      <c r="E177" s="110" t="s">
        <v>603</v>
      </c>
      <c r="F177" s="14"/>
      <c r="G177" s="15">
        <f>G178</f>
        <v>0</v>
      </c>
    </row>
    <row r="178" spans="1:7" s="96" customFormat="1" ht="31.2" x14ac:dyDescent="0.25">
      <c r="A178" s="30" t="s">
        <v>115</v>
      </c>
      <c r="B178" s="110" t="s">
        <v>3</v>
      </c>
      <c r="C178" s="110" t="s">
        <v>58</v>
      </c>
      <c r="D178" s="110" t="s">
        <v>582</v>
      </c>
      <c r="E178" s="110" t="s">
        <v>603</v>
      </c>
      <c r="F178" s="14" t="s">
        <v>20</v>
      </c>
      <c r="G178" s="15">
        <f>26473.4-26473.4</f>
        <v>0</v>
      </c>
    </row>
    <row r="179" spans="1:7" s="96" customFormat="1" ht="18" customHeight="1" x14ac:dyDescent="0.25">
      <c r="A179" s="31" t="s">
        <v>371</v>
      </c>
      <c r="B179" s="110" t="s">
        <v>4</v>
      </c>
      <c r="C179" s="110"/>
      <c r="D179" s="110"/>
      <c r="E179" s="110"/>
      <c r="F179" s="14"/>
      <c r="G179" s="15">
        <f>G180+G193+G198</f>
        <v>236235</v>
      </c>
    </row>
    <row r="180" spans="1:7" s="96" customFormat="1" ht="21.75" customHeight="1" x14ac:dyDescent="0.25">
      <c r="A180" s="31" t="s">
        <v>155</v>
      </c>
      <c r="B180" s="110" t="s">
        <v>4</v>
      </c>
      <c r="C180" s="110" t="s">
        <v>58</v>
      </c>
      <c r="D180" s="110"/>
      <c r="E180" s="110"/>
      <c r="F180" s="14"/>
      <c r="G180" s="15">
        <f>G181</f>
        <v>184522.5</v>
      </c>
    </row>
    <row r="181" spans="1:7" s="96" customFormat="1" ht="47.25" customHeight="1" x14ac:dyDescent="0.25">
      <c r="A181" s="31" t="s">
        <v>634</v>
      </c>
      <c r="B181" s="110" t="s">
        <v>4</v>
      </c>
      <c r="C181" s="110" t="s">
        <v>58</v>
      </c>
      <c r="D181" s="110" t="s">
        <v>0</v>
      </c>
      <c r="E181" s="110"/>
      <c r="F181" s="14"/>
      <c r="G181" s="15">
        <f>SUM(G182+G184+G187+G189+G191)</f>
        <v>184522.5</v>
      </c>
    </row>
    <row r="182" spans="1:7" s="96" customFormat="1" ht="47.25" customHeight="1" x14ac:dyDescent="0.25">
      <c r="A182" s="31" t="s">
        <v>106</v>
      </c>
      <c r="B182" s="110" t="s">
        <v>4</v>
      </c>
      <c r="C182" s="110" t="s">
        <v>58</v>
      </c>
      <c r="D182" s="110" t="s">
        <v>0</v>
      </c>
      <c r="E182" s="110" t="s">
        <v>51</v>
      </c>
      <c r="F182" s="14"/>
      <c r="G182" s="15">
        <f>G183</f>
        <v>179596.3</v>
      </c>
    </row>
    <row r="183" spans="1:7" s="96" customFormat="1" ht="33.75" customHeight="1" x14ac:dyDescent="0.25">
      <c r="A183" s="30" t="s">
        <v>116</v>
      </c>
      <c r="B183" s="110" t="s">
        <v>4</v>
      </c>
      <c r="C183" s="110" t="s">
        <v>58</v>
      </c>
      <c r="D183" s="110" t="s">
        <v>0</v>
      </c>
      <c r="E183" s="110" t="s">
        <v>51</v>
      </c>
      <c r="F183" s="14" t="s">
        <v>111</v>
      </c>
      <c r="G183" s="15">
        <v>179596.3</v>
      </c>
    </row>
    <row r="184" spans="1:7" s="96" customFormat="1" ht="47.25" customHeight="1" x14ac:dyDescent="0.25">
      <c r="A184" s="30" t="s">
        <v>635</v>
      </c>
      <c r="B184" s="110" t="s">
        <v>4</v>
      </c>
      <c r="C184" s="110" t="s">
        <v>58</v>
      </c>
      <c r="D184" s="110" t="s">
        <v>0</v>
      </c>
      <c r="E184" s="110" t="s">
        <v>131</v>
      </c>
      <c r="F184" s="14"/>
      <c r="G184" s="15">
        <f>G185+G186</f>
        <v>1516</v>
      </c>
    </row>
    <row r="185" spans="1:7" s="96" customFormat="1" ht="37.5" customHeight="1" x14ac:dyDescent="0.25">
      <c r="A185" s="111" t="s">
        <v>115</v>
      </c>
      <c r="B185" s="110" t="s">
        <v>4</v>
      </c>
      <c r="C185" s="110" t="s">
        <v>58</v>
      </c>
      <c r="D185" s="110" t="s">
        <v>0</v>
      </c>
      <c r="E185" s="110" t="s">
        <v>131</v>
      </c>
      <c r="F185" s="14" t="s">
        <v>20</v>
      </c>
      <c r="G185" s="15">
        <v>500</v>
      </c>
    </row>
    <row r="186" spans="1:7" s="96" customFormat="1" ht="24" customHeight="1" x14ac:dyDescent="0.25">
      <c r="A186" s="111" t="s">
        <v>117</v>
      </c>
      <c r="B186" s="110" t="s">
        <v>4</v>
      </c>
      <c r="C186" s="110" t="s">
        <v>58</v>
      </c>
      <c r="D186" s="110" t="s">
        <v>0</v>
      </c>
      <c r="E186" s="110" t="s">
        <v>131</v>
      </c>
      <c r="F186" s="14" t="s">
        <v>109</v>
      </c>
      <c r="G186" s="15">
        <v>1016</v>
      </c>
    </row>
    <row r="187" spans="1:7" s="96" customFormat="1" ht="36.75" customHeight="1" x14ac:dyDescent="0.25">
      <c r="A187" s="30" t="s">
        <v>143</v>
      </c>
      <c r="B187" s="110" t="s">
        <v>4</v>
      </c>
      <c r="C187" s="110" t="s">
        <v>58</v>
      </c>
      <c r="D187" s="110" t="s">
        <v>0</v>
      </c>
      <c r="E187" s="110" t="s">
        <v>91</v>
      </c>
      <c r="F187" s="14"/>
      <c r="G187" s="15">
        <f>G188</f>
        <v>204</v>
      </c>
    </row>
    <row r="188" spans="1:7" s="96" customFormat="1" ht="33.75" customHeight="1" x14ac:dyDescent="0.25">
      <c r="A188" s="30" t="s">
        <v>116</v>
      </c>
      <c r="B188" s="110" t="s">
        <v>4</v>
      </c>
      <c r="C188" s="110" t="s">
        <v>58</v>
      </c>
      <c r="D188" s="110" t="s">
        <v>0</v>
      </c>
      <c r="E188" s="110" t="s">
        <v>91</v>
      </c>
      <c r="F188" s="14" t="s">
        <v>111</v>
      </c>
      <c r="G188" s="15">
        <v>204</v>
      </c>
    </row>
    <row r="189" spans="1:7" s="96" customFormat="1" ht="115.5" customHeight="1" x14ac:dyDescent="0.25">
      <c r="A189" s="37" t="s">
        <v>645</v>
      </c>
      <c r="B189" s="110" t="s">
        <v>4</v>
      </c>
      <c r="C189" s="110" t="s">
        <v>58</v>
      </c>
      <c r="D189" s="110" t="s">
        <v>0</v>
      </c>
      <c r="E189" s="110" t="s">
        <v>96</v>
      </c>
      <c r="F189" s="14"/>
      <c r="G189" s="15">
        <f>G190</f>
        <v>625</v>
      </c>
    </row>
    <row r="190" spans="1:7" s="96" customFormat="1" ht="33.75" customHeight="1" x14ac:dyDescent="0.25">
      <c r="A190" s="109" t="s">
        <v>116</v>
      </c>
      <c r="B190" s="110" t="s">
        <v>4</v>
      </c>
      <c r="C190" s="110" t="s">
        <v>58</v>
      </c>
      <c r="D190" s="110" t="s">
        <v>0</v>
      </c>
      <c r="E190" s="110" t="s">
        <v>96</v>
      </c>
      <c r="F190" s="14" t="s">
        <v>111</v>
      </c>
      <c r="G190" s="15">
        <v>625</v>
      </c>
    </row>
    <row r="191" spans="1:7" s="96" customFormat="1" ht="32.25" customHeight="1" x14ac:dyDescent="0.25">
      <c r="A191" s="111" t="s">
        <v>200</v>
      </c>
      <c r="B191" s="110" t="s">
        <v>4</v>
      </c>
      <c r="C191" s="110" t="s">
        <v>58</v>
      </c>
      <c r="D191" s="110" t="s">
        <v>0</v>
      </c>
      <c r="E191" s="110" t="s">
        <v>198</v>
      </c>
      <c r="F191" s="14"/>
      <c r="G191" s="15">
        <f>G192</f>
        <v>2581.1999999999998</v>
      </c>
    </row>
    <row r="192" spans="1:7" s="96" customFormat="1" ht="33" customHeight="1" x14ac:dyDescent="0.25">
      <c r="A192" s="30" t="s">
        <v>116</v>
      </c>
      <c r="B192" s="110" t="s">
        <v>4</v>
      </c>
      <c r="C192" s="110" t="s">
        <v>58</v>
      </c>
      <c r="D192" s="110" t="s">
        <v>0</v>
      </c>
      <c r="E192" s="110" t="s">
        <v>198</v>
      </c>
      <c r="F192" s="14" t="s">
        <v>111</v>
      </c>
      <c r="G192" s="15">
        <v>2581.1999999999998</v>
      </c>
    </row>
    <row r="193" spans="1:7" s="96" customFormat="1" ht="18" customHeight="1" x14ac:dyDescent="0.25">
      <c r="A193" s="31" t="s">
        <v>157</v>
      </c>
      <c r="B193" s="110" t="s">
        <v>4</v>
      </c>
      <c r="C193" s="110" t="s">
        <v>93</v>
      </c>
      <c r="D193" s="110"/>
      <c r="E193" s="110"/>
      <c r="F193" s="14"/>
      <c r="G193" s="15">
        <f>G194</f>
        <v>1450</v>
      </c>
    </row>
    <row r="194" spans="1:7" s="96" customFormat="1" ht="47.25" customHeight="1" x14ac:dyDescent="0.25">
      <c r="A194" s="31" t="s">
        <v>133</v>
      </c>
      <c r="B194" s="110" t="s">
        <v>4</v>
      </c>
      <c r="C194" s="110" t="s">
        <v>93</v>
      </c>
      <c r="D194" s="110" t="s">
        <v>0</v>
      </c>
      <c r="E194" s="110"/>
      <c r="F194" s="14"/>
      <c r="G194" s="15">
        <f>G195</f>
        <v>1450</v>
      </c>
    </row>
    <row r="195" spans="1:7" s="96" customFormat="1" ht="31.5" customHeight="1" x14ac:dyDescent="0.25">
      <c r="A195" s="31" t="s">
        <v>374</v>
      </c>
      <c r="B195" s="110" t="s">
        <v>4</v>
      </c>
      <c r="C195" s="110" t="s">
        <v>93</v>
      </c>
      <c r="D195" s="110" t="s">
        <v>0</v>
      </c>
      <c r="E195" s="110" t="s">
        <v>132</v>
      </c>
      <c r="F195" s="14"/>
      <c r="G195" s="15">
        <f>G196+G197</f>
        <v>1450</v>
      </c>
    </row>
    <row r="196" spans="1:7" s="96" customFormat="1" ht="31.5" customHeight="1" x14ac:dyDescent="0.25">
      <c r="A196" s="111" t="s">
        <v>115</v>
      </c>
      <c r="B196" s="110" t="s">
        <v>4</v>
      </c>
      <c r="C196" s="110" t="s">
        <v>93</v>
      </c>
      <c r="D196" s="110" t="s">
        <v>0</v>
      </c>
      <c r="E196" s="110" t="s">
        <v>132</v>
      </c>
      <c r="F196" s="14" t="s">
        <v>20</v>
      </c>
      <c r="G196" s="15">
        <v>1150</v>
      </c>
    </row>
    <row r="197" spans="1:7" s="96" customFormat="1" ht="18" customHeight="1" x14ac:dyDescent="0.25">
      <c r="A197" s="111" t="s">
        <v>117</v>
      </c>
      <c r="B197" s="110" t="s">
        <v>4</v>
      </c>
      <c r="C197" s="110" t="s">
        <v>93</v>
      </c>
      <c r="D197" s="110" t="s">
        <v>0</v>
      </c>
      <c r="E197" s="110" t="s">
        <v>132</v>
      </c>
      <c r="F197" s="14" t="s">
        <v>109</v>
      </c>
      <c r="G197" s="15">
        <v>300</v>
      </c>
    </row>
    <row r="198" spans="1:7" s="96" customFormat="1" ht="45" customHeight="1" x14ac:dyDescent="0.25">
      <c r="A198" s="121" t="s">
        <v>154</v>
      </c>
      <c r="B198" s="110" t="s">
        <v>4</v>
      </c>
      <c r="C198" s="110" t="s">
        <v>101</v>
      </c>
      <c r="D198" s="110"/>
      <c r="E198" s="110"/>
      <c r="F198" s="14"/>
      <c r="G198" s="15">
        <f>G199+G207</f>
        <v>50262.499999999993</v>
      </c>
    </row>
    <row r="199" spans="1:7" s="96" customFormat="1" ht="40.5" customHeight="1" x14ac:dyDescent="0.25">
      <c r="A199" s="121" t="s">
        <v>636</v>
      </c>
      <c r="B199" s="110" t="s">
        <v>4</v>
      </c>
      <c r="C199" s="110" t="s">
        <v>101</v>
      </c>
      <c r="D199" s="110" t="s">
        <v>0</v>
      </c>
      <c r="E199" s="110"/>
      <c r="F199" s="14"/>
      <c r="G199" s="15">
        <f>G200+G203+G205</f>
        <v>8088.1</v>
      </c>
    </row>
    <row r="200" spans="1:7" s="96" customFormat="1" ht="31.5" customHeight="1" x14ac:dyDescent="0.25">
      <c r="A200" s="111" t="s">
        <v>17</v>
      </c>
      <c r="B200" s="110" t="s">
        <v>4</v>
      </c>
      <c r="C200" s="110" t="s">
        <v>101</v>
      </c>
      <c r="D200" s="110" t="s">
        <v>0</v>
      </c>
      <c r="E200" s="110" t="s">
        <v>41</v>
      </c>
      <c r="F200" s="14"/>
      <c r="G200" s="15">
        <f>SUM(G201:G202)</f>
        <v>8043</v>
      </c>
    </row>
    <row r="201" spans="1:7" s="96" customFormat="1" ht="31.5" customHeight="1" x14ac:dyDescent="0.25">
      <c r="A201" s="111" t="s">
        <v>114</v>
      </c>
      <c r="B201" s="110" t="s">
        <v>4</v>
      </c>
      <c r="C201" s="110" t="s">
        <v>101</v>
      </c>
      <c r="D201" s="110" t="s">
        <v>0</v>
      </c>
      <c r="E201" s="110" t="s">
        <v>41</v>
      </c>
      <c r="F201" s="14" t="s">
        <v>19</v>
      </c>
      <c r="G201" s="15">
        <v>7850.1</v>
      </c>
    </row>
    <row r="202" spans="1:7" s="96" customFormat="1" ht="31.5" customHeight="1" x14ac:dyDescent="0.25">
      <c r="A202" s="111" t="s">
        <v>115</v>
      </c>
      <c r="B202" s="110" t="s">
        <v>4</v>
      </c>
      <c r="C202" s="110" t="s">
        <v>101</v>
      </c>
      <c r="D202" s="110" t="s">
        <v>0</v>
      </c>
      <c r="E202" s="110" t="s">
        <v>41</v>
      </c>
      <c r="F202" s="14" t="s">
        <v>20</v>
      </c>
      <c r="G202" s="15">
        <v>192.9</v>
      </c>
    </row>
    <row r="203" spans="1:7" s="96" customFormat="1" ht="31.5" customHeight="1" x14ac:dyDescent="0.25">
      <c r="A203" s="111" t="s">
        <v>228</v>
      </c>
      <c r="B203" s="110" t="s">
        <v>4</v>
      </c>
      <c r="C203" s="110" t="s">
        <v>101</v>
      </c>
      <c r="D203" s="110" t="s">
        <v>0</v>
      </c>
      <c r="E203" s="110" t="s">
        <v>229</v>
      </c>
      <c r="F203" s="14"/>
      <c r="G203" s="15">
        <f>G204</f>
        <v>31.1</v>
      </c>
    </row>
    <row r="204" spans="1:7" s="96" customFormat="1" ht="31.5" customHeight="1" x14ac:dyDescent="0.25">
      <c r="A204" s="111" t="s">
        <v>115</v>
      </c>
      <c r="B204" s="110" t="s">
        <v>4</v>
      </c>
      <c r="C204" s="110" t="s">
        <v>101</v>
      </c>
      <c r="D204" s="110" t="s">
        <v>0</v>
      </c>
      <c r="E204" s="110" t="s">
        <v>229</v>
      </c>
      <c r="F204" s="14" t="s">
        <v>20</v>
      </c>
      <c r="G204" s="15">
        <v>31.1</v>
      </c>
    </row>
    <row r="205" spans="1:7" s="96" customFormat="1" ht="31.5" customHeight="1" x14ac:dyDescent="0.25">
      <c r="A205" s="111" t="s">
        <v>234</v>
      </c>
      <c r="B205" s="110" t="s">
        <v>4</v>
      </c>
      <c r="C205" s="110" t="s">
        <v>101</v>
      </c>
      <c r="D205" s="110" t="s">
        <v>0</v>
      </c>
      <c r="E205" s="110" t="s">
        <v>235</v>
      </c>
      <c r="F205" s="14"/>
      <c r="G205" s="15">
        <f>G206</f>
        <v>14</v>
      </c>
    </row>
    <row r="206" spans="1:7" s="96" customFormat="1" ht="31.5" customHeight="1" x14ac:dyDescent="0.25">
      <c r="A206" s="111" t="s">
        <v>115</v>
      </c>
      <c r="B206" s="110" t="s">
        <v>4</v>
      </c>
      <c r="C206" s="110" t="s">
        <v>101</v>
      </c>
      <c r="D206" s="110" t="s">
        <v>0</v>
      </c>
      <c r="E206" s="110" t="s">
        <v>235</v>
      </c>
      <c r="F206" s="14" t="s">
        <v>20</v>
      </c>
      <c r="G206" s="15">
        <v>14</v>
      </c>
    </row>
    <row r="207" spans="1:7" s="96" customFormat="1" ht="24.75" customHeight="1" x14ac:dyDescent="0.25">
      <c r="A207" s="111" t="s">
        <v>283</v>
      </c>
      <c r="B207" s="110" t="s">
        <v>4</v>
      </c>
      <c r="C207" s="110" t="s">
        <v>101</v>
      </c>
      <c r="D207" s="110" t="s">
        <v>1</v>
      </c>
      <c r="E207" s="110"/>
      <c r="F207" s="14"/>
      <c r="G207" s="15">
        <f>G208</f>
        <v>42174.399999999994</v>
      </c>
    </row>
    <row r="208" spans="1:7" s="96" customFormat="1" ht="31.5" customHeight="1" x14ac:dyDescent="0.25">
      <c r="A208" s="31" t="s">
        <v>106</v>
      </c>
      <c r="B208" s="110" t="s">
        <v>4</v>
      </c>
      <c r="C208" s="110" t="s">
        <v>101</v>
      </c>
      <c r="D208" s="110" t="s">
        <v>1</v>
      </c>
      <c r="E208" s="110" t="s">
        <v>51</v>
      </c>
      <c r="F208" s="14"/>
      <c r="G208" s="15">
        <f>SUM(G209:G210)</f>
        <v>42174.399999999994</v>
      </c>
    </row>
    <row r="209" spans="1:7" s="96" customFormat="1" ht="31.5" customHeight="1" x14ac:dyDescent="0.25">
      <c r="A209" s="111" t="s">
        <v>114</v>
      </c>
      <c r="B209" s="110" t="s">
        <v>4</v>
      </c>
      <c r="C209" s="110" t="s">
        <v>101</v>
      </c>
      <c r="D209" s="110" t="s">
        <v>1</v>
      </c>
      <c r="E209" s="110" t="s">
        <v>51</v>
      </c>
      <c r="F209" s="14" t="s">
        <v>19</v>
      </c>
      <c r="G209" s="15">
        <v>33664.199999999997</v>
      </c>
    </row>
    <row r="210" spans="1:7" s="96" customFormat="1" ht="31.5" customHeight="1" x14ac:dyDescent="0.25">
      <c r="A210" s="111" t="s">
        <v>115</v>
      </c>
      <c r="B210" s="110" t="s">
        <v>4</v>
      </c>
      <c r="C210" s="110" t="s">
        <v>101</v>
      </c>
      <c r="D210" s="110" t="s">
        <v>1</v>
      </c>
      <c r="E210" s="110" t="s">
        <v>51</v>
      </c>
      <c r="F210" s="14" t="s">
        <v>20</v>
      </c>
      <c r="G210" s="15">
        <v>8510.2000000000007</v>
      </c>
    </row>
    <row r="211" spans="1:7" s="96" customFormat="1" ht="18" customHeight="1" x14ac:dyDescent="0.25">
      <c r="A211" s="31" t="s">
        <v>375</v>
      </c>
      <c r="B211" s="110" t="s">
        <v>10</v>
      </c>
      <c r="C211" s="110"/>
      <c r="D211" s="110"/>
      <c r="E211" s="110"/>
      <c r="F211" s="110"/>
      <c r="G211" s="15">
        <f>SUM(G212+G238+G253+G257)</f>
        <v>292012.90000000002</v>
      </c>
    </row>
    <row r="212" spans="1:7" s="96" customFormat="1" ht="31.5" customHeight="1" x14ac:dyDescent="0.25">
      <c r="A212" s="36" t="s">
        <v>376</v>
      </c>
      <c r="B212" s="110" t="s">
        <v>10</v>
      </c>
      <c r="C212" s="110" t="s">
        <v>58</v>
      </c>
      <c r="D212" s="110"/>
      <c r="E212" s="110"/>
      <c r="F212" s="110"/>
      <c r="G212" s="15">
        <f>SUM(G213+G225+G232)</f>
        <v>142020.70000000001</v>
      </c>
    </row>
    <row r="213" spans="1:7" s="96" customFormat="1" ht="47.25" customHeight="1" x14ac:dyDescent="0.25">
      <c r="A213" s="31" t="s">
        <v>377</v>
      </c>
      <c r="B213" s="110" t="s">
        <v>10</v>
      </c>
      <c r="C213" s="110" t="s">
        <v>58</v>
      </c>
      <c r="D213" s="110" t="s">
        <v>0</v>
      </c>
      <c r="E213" s="110"/>
      <c r="F213" s="14"/>
      <c r="G213" s="15">
        <f>SUM(G216+G219+G214+G222)</f>
        <v>4313.8</v>
      </c>
    </row>
    <row r="214" spans="1:7" s="96" customFormat="1" ht="110.25" customHeight="1" x14ac:dyDescent="0.25">
      <c r="A214" s="111" t="s">
        <v>354</v>
      </c>
      <c r="B214" s="110" t="s">
        <v>10</v>
      </c>
      <c r="C214" s="110" t="s">
        <v>58</v>
      </c>
      <c r="D214" s="110" t="s">
        <v>0</v>
      </c>
      <c r="E214" s="110" t="s">
        <v>120</v>
      </c>
      <c r="F214" s="14"/>
      <c r="G214" s="15">
        <f>SUM(G215)</f>
        <v>252</v>
      </c>
    </row>
    <row r="215" spans="1:7" s="96" customFormat="1" ht="47.25" customHeight="1" x14ac:dyDescent="0.25">
      <c r="A215" s="111" t="s">
        <v>114</v>
      </c>
      <c r="B215" s="110" t="s">
        <v>10</v>
      </c>
      <c r="C215" s="110" t="s">
        <v>58</v>
      </c>
      <c r="D215" s="110" t="s">
        <v>0</v>
      </c>
      <c r="E215" s="110" t="s">
        <v>120</v>
      </c>
      <c r="F215" s="14" t="s">
        <v>19</v>
      </c>
      <c r="G215" s="15">
        <v>252</v>
      </c>
    </row>
    <row r="216" spans="1:7" s="96" customFormat="1" ht="40.5" customHeight="1" x14ac:dyDescent="0.25">
      <c r="A216" s="111" t="s">
        <v>644</v>
      </c>
      <c r="B216" s="110" t="s">
        <v>10</v>
      </c>
      <c r="C216" s="110" t="s">
        <v>58</v>
      </c>
      <c r="D216" s="110" t="s">
        <v>0</v>
      </c>
      <c r="E216" s="110" t="s">
        <v>172</v>
      </c>
      <c r="F216" s="14"/>
      <c r="G216" s="15">
        <f>SUM(G217:G218)</f>
        <v>2030.8</v>
      </c>
    </row>
    <row r="217" spans="1:7" s="96" customFormat="1" ht="47.25" customHeight="1" x14ac:dyDescent="0.25">
      <c r="A217" s="111" t="s">
        <v>114</v>
      </c>
      <c r="B217" s="110" t="s">
        <v>10</v>
      </c>
      <c r="C217" s="110" t="s">
        <v>58</v>
      </c>
      <c r="D217" s="110" t="s">
        <v>0</v>
      </c>
      <c r="E217" s="110" t="s">
        <v>172</v>
      </c>
      <c r="F217" s="14" t="s">
        <v>19</v>
      </c>
      <c r="G217" s="15">
        <v>1920.8</v>
      </c>
    </row>
    <row r="218" spans="1:7" s="96" customFormat="1" ht="31.5" customHeight="1" x14ac:dyDescent="0.25">
      <c r="A218" s="111" t="s">
        <v>115</v>
      </c>
      <c r="B218" s="110" t="s">
        <v>10</v>
      </c>
      <c r="C218" s="110" t="s">
        <v>58</v>
      </c>
      <c r="D218" s="110" t="s">
        <v>0</v>
      </c>
      <c r="E218" s="110" t="s">
        <v>172</v>
      </c>
      <c r="F218" s="14" t="s">
        <v>20</v>
      </c>
      <c r="G218" s="15">
        <v>110</v>
      </c>
    </row>
    <row r="219" spans="1:7" s="96" customFormat="1" ht="94.5" customHeight="1" x14ac:dyDescent="0.25">
      <c r="A219" s="37" t="s">
        <v>647</v>
      </c>
      <c r="B219" s="110" t="s">
        <v>10</v>
      </c>
      <c r="C219" s="110" t="s">
        <v>58</v>
      </c>
      <c r="D219" s="110" t="s">
        <v>0</v>
      </c>
      <c r="E219" s="110" t="s">
        <v>43</v>
      </c>
      <c r="F219" s="14"/>
      <c r="G219" s="15">
        <f>SUM(G220:G221)</f>
        <v>1015.5</v>
      </c>
    </row>
    <row r="220" spans="1:7" s="96" customFormat="1" ht="46.5" customHeight="1" x14ac:dyDescent="0.25">
      <c r="A220" s="111" t="s">
        <v>114</v>
      </c>
      <c r="B220" s="110" t="s">
        <v>10</v>
      </c>
      <c r="C220" s="110" t="s">
        <v>58</v>
      </c>
      <c r="D220" s="110" t="s">
        <v>0</v>
      </c>
      <c r="E220" s="110" t="s">
        <v>43</v>
      </c>
      <c r="F220" s="14" t="s">
        <v>19</v>
      </c>
      <c r="G220" s="15">
        <v>945.5</v>
      </c>
    </row>
    <row r="221" spans="1:7" s="96" customFormat="1" ht="31.5" customHeight="1" x14ac:dyDescent="0.25">
      <c r="A221" s="111" t="s">
        <v>115</v>
      </c>
      <c r="B221" s="110" t="s">
        <v>10</v>
      </c>
      <c r="C221" s="110" t="s">
        <v>58</v>
      </c>
      <c r="D221" s="110" t="s">
        <v>0</v>
      </c>
      <c r="E221" s="110" t="s">
        <v>43</v>
      </c>
      <c r="F221" s="14" t="s">
        <v>20</v>
      </c>
      <c r="G221" s="15">
        <v>70</v>
      </c>
    </row>
    <row r="222" spans="1:7" s="96" customFormat="1" ht="116.25" customHeight="1" x14ac:dyDescent="0.25">
      <c r="A222" s="111" t="s">
        <v>578</v>
      </c>
      <c r="B222" s="110" t="s">
        <v>10</v>
      </c>
      <c r="C222" s="110" t="s">
        <v>58</v>
      </c>
      <c r="D222" s="110" t="s">
        <v>0</v>
      </c>
      <c r="E222" s="110" t="s">
        <v>577</v>
      </c>
      <c r="F222" s="14"/>
      <c r="G222" s="15">
        <f>G223+G224</f>
        <v>1015.5</v>
      </c>
    </row>
    <row r="223" spans="1:7" s="96" customFormat="1" ht="47.25" customHeight="1" x14ac:dyDescent="0.25">
      <c r="A223" s="111" t="s">
        <v>114</v>
      </c>
      <c r="B223" s="110" t="s">
        <v>10</v>
      </c>
      <c r="C223" s="110" t="s">
        <v>58</v>
      </c>
      <c r="D223" s="110" t="s">
        <v>0</v>
      </c>
      <c r="E223" s="110" t="s">
        <v>577</v>
      </c>
      <c r="F223" s="14" t="s">
        <v>19</v>
      </c>
      <c r="G223" s="15">
        <v>945.5</v>
      </c>
    </row>
    <row r="224" spans="1:7" s="96" customFormat="1" ht="31.5" customHeight="1" x14ac:dyDescent="0.25">
      <c r="A224" s="111" t="s">
        <v>115</v>
      </c>
      <c r="B224" s="110" t="s">
        <v>10</v>
      </c>
      <c r="C224" s="110" t="s">
        <v>58</v>
      </c>
      <c r="D224" s="110" t="s">
        <v>0</v>
      </c>
      <c r="E224" s="110" t="s">
        <v>577</v>
      </c>
      <c r="F224" s="14" t="s">
        <v>20</v>
      </c>
      <c r="G224" s="15">
        <v>70</v>
      </c>
    </row>
    <row r="225" spans="1:7" s="96" customFormat="1" ht="18" customHeight="1" x14ac:dyDescent="0.25">
      <c r="A225" s="111" t="s">
        <v>151</v>
      </c>
      <c r="B225" s="110" t="s">
        <v>10</v>
      </c>
      <c r="C225" s="110" t="s">
        <v>58</v>
      </c>
      <c r="D225" s="110" t="s">
        <v>1</v>
      </c>
      <c r="E225" s="110"/>
      <c r="F225" s="14"/>
      <c r="G225" s="15">
        <f>SUM(G226+G230)</f>
        <v>21451.100000000002</v>
      </c>
    </row>
    <row r="226" spans="1:7" s="96" customFormat="1" ht="18" customHeight="1" x14ac:dyDescent="0.25">
      <c r="A226" s="111" t="s">
        <v>26</v>
      </c>
      <c r="B226" s="110" t="s">
        <v>10</v>
      </c>
      <c r="C226" s="110" t="s">
        <v>58</v>
      </c>
      <c r="D226" s="110" t="s">
        <v>1</v>
      </c>
      <c r="E226" s="110" t="s">
        <v>41</v>
      </c>
      <c r="F226" s="14"/>
      <c r="G226" s="15">
        <f>SUM(G227:G229)</f>
        <v>21396.7</v>
      </c>
    </row>
    <row r="227" spans="1:7" s="96" customFormat="1" ht="47.25" customHeight="1" x14ac:dyDescent="0.25">
      <c r="A227" s="111" t="s">
        <v>114</v>
      </c>
      <c r="B227" s="110" t="s">
        <v>10</v>
      </c>
      <c r="C227" s="110" t="s">
        <v>58</v>
      </c>
      <c r="D227" s="110" t="s">
        <v>1</v>
      </c>
      <c r="E227" s="110" t="s">
        <v>41</v>
      </c>
      <c r="F227" s="14" t="s">
        <v>19</v>
      </c>
      <c r="G227" s="15">
        <v>20146.900000000001</v>
      </c>
    </row>
    <row r="228" spans="1:7" s="96" customFormat="1" ht="31.5" customHeight="1" x14ac:dyDescent="0.25">
      <c r="A228" s="111" t="s">
        <v>115</v>
      </c>
      <c r="B228" s="110" t="s">
        <v>10</v>
      </c>
      <c r="C228" s="110" t="s">
        <v>58</v>
      </c>
      <c r="D228" s="110" t="s">
        <v>1</v>
      </c>
      <c r="E228" s="110" t="s">
        <v>41</v>
      </c>
      <c r="F228" s="14" t="s">
        <v>20</v>
      </c>
      <c r="G228" s="15">
        <v>735.7</v>
      </c>
    </row>
    <row r="229" spans="1:7" s="96" customFormat="1" ht="18" customHeight="1" x14ac:dyDescent="0.25">
      <c r="A229" s="111" t="s">
        <v>21</v>
      </c>
      <c r="B229" s="110" t="s">
        <v>10</v>
      </c>
      <c r="C229" s="110" t="s">
        <v>58</v>
      </c>
      <c r="D229" s="110" t="s">
        <v>1</v>
      </c>
      <c r="E229" s="110" t="s">
        <v>41</v>
      </c>
      <c r="F229" s="14" t="s">
        <v>22</v>
      </c>
      <c r="G229" s="15">
        <v>514.1</v>
      </c>
    </row>
    <row r="230" spans="1:7" s="96" customFormat="1" ht="18" customHeight="1" x14ac:dyDescent="0.25">
      <c r="A230" s="111" t="s">
        <v>228</v>
      </c>
      <c r="B230" s="110" t="s">
        <v>10</v>
      </c>
      <c r="C230" s="25">
        <v>1</v>
      </c>
      <c r="D230" s="110" t="s">
        <v>1</v>
      </c>
      <c r="E230" s="110" t="s">
        <v>229</v>
      </c>
      <c r="F230" s="110"/>
      <c r="G230" s="15">
        <f t="shared" ref="G230" si="0">SUM(G231)</f>
        <v>54.4</v>
      </c>
    </row>
    <row r="231" spans="1:7" s="96" customFormat="1" ht="31.5" customHeight="1" x14ac:dyDescent="0.25">
      <c r="A231" s="111" t="s">
        <v>115</v>
      </c>
      <c r="B231" s="110" t="s">
        <v>10</v>
      </c>
      <c r="C231" s="25">
        <v>1</v>
      </c>
      <c r="D231" s="110" t="s">
        <v>1</v>
      </c>
      <c r="E231" s="110" t="s">
        <v>229</v>
      </c>
      <c r="F231" s="110" t="s">
        <v>20</v>
      </c>
      <c r="G231" s="15">
        <v>54.4</v>
      </c>
    </row>
    <row r="232" spans="1:7" s="96" customFormat="1" ht="18" customHeight="1" x14ac:dyDescent="0.25">
      <c r="A232" s="111" t="s">
        <v>541</v>
      </c>
      <c r="B232" s="110" t="s">
        <v>10</v>
      </c>
      <c r="C232" s="110" t="s">
        <v>58</v>
      </c>
      <c r="D232" s="110" t="s">
        <v>2</v>
      </c>
      <c r="E232" s="110"/>
      <c r="F232" s="14"/>
      <c r="G232" s="15">
        <f>SUM(G233)</f>
        <v>116255.8</v>
      </c>
    </row>
    <row r="233" spans="1:7" s="96" customFormat="1" ht="47.25" customHeight="1" x14ac:dyDescent="0.25">
      <c r="A233" s="31" t="s">
        <v>28</v>
      </c>
      <c r="B233" s="110" t="s">
        <v>10</v>
      </c>
      <c r="C233" s="110" t="s">
        <v>58</v>
      </c>
      <c r="D233" s="110" t="s">
        <v>2</v>
      </c>
      <c r="E233" s="110" t="s">
        <v>51</v>
      </c>
      <c r="F233" s="14"/>
      <c r="G233" s="15">
        <f>SUM(G234+G235+G236+G237)</f>
        <v>116255.8</v>
      </c>
    </row>
    <row r="234" spans="1:7" s="96" customFormat="1" ht="47.25" customHeight="1" x14ac:dyDescent="0.25">
      <c r="A234" s="111" t="s">
        <v>114</v>
      </c>
      <c r="B234" s="110" t="s">
        <v>10</v>
      </c>
      <c r="C234" s="110" t="s">
        <v>58</v>
      </c>
      <c r="D234" s="110" t="s">
        <v>2</v>
      </c>
      <c r="E234" s="110" t="s">
        <v>51</v>
      </c>
      <c r="F234" s="14" t="s">
        <v>19</v>
      </c>
      <c r="G234" s="15">
        <v>22760.2</v>
      </c>
    </row>
    <row r="235" spans="1:7" s="96" customFormat="1" ht="31.5" customHeight="1" x14ac:dyDescent="0.25">
      <c r="A235" s="111" t="s">
        <v>115</v>
      </c>
      <c r="B235" s="110" t="s">
        <v>10</v>
      </c>
      <c r="C235" s="110" t="s">
        <v>58</v>
      </c>
      <c r="D235" s="110" t="s">
        <v>2</v>
      </c>
      <c r="E235" s="110" t="s">
        <v>51</v>
      </c>
      <c r="F235" s="14" t="s">
        <v>20</v>
      </c>
      <c r="G235" s="15">
        <v>4046.4</v>
      </c>
    </row>
    <row r="236" spans="1:7" s="96" customFormat="1" ht="31.5" customHeight="1" x14ac:dyDescent="0.25">
      <c r="A236" s="30" t="s">
        <v>116</v>
      </c>
      <c r="B236" s="110" t="s">
        <v>10</v>
      </c>
      <c r="C236" s="110" t="s">
        <v>58</v>
      </c>
      <c r="D236" s="110" t="s">
        <v>2</v>
      </c>
      <c r="E236" s="110" t="s">
        <v>51</v>
      </c>
      <c r="F236" s="14" t="s">
        <v>111</v>
      </c>
      <c r="G236" s="15">
        <v>87798.7</v>
      </c>
    </row>
    <row r="237" spans="1:7" s="96" customFormat="1" ht="18" customHeight="1" x14ac:dyDescent="0.25">
      <c r="A237" s="30" t="s">
        <v>21</v>
      </c>
      <c r="B237" s="110" t="s">
        <v>10</v>
      </c>
      <c r="C237" s="110" t="s">
        <v>58</v>
      </c>
      <c r="D237" s="110" t="s">
        <v>2</v>
      </c>
      <c r="E237" s="110" t="s">
        <v>51</v>
      </c>
      <c r="F237" s="14" t="s">
        <v>22</v>
      </c>
      <c r="G237" s="15">
        <v>1650.5</v>
      </c>
    </row>
    <row r="238" spans="1:7" s="96" customFormat="1" ht="18" customHeight="1" x14ac:dyDescent="0.25">
      <c r="A238" s="30" t="s">
        <v>659</v>
      </c>
      <c r="B238" s="110" t="s">
        <v>10</v>
      </c>
      <c r="C238" s="110" t="s">
        <v>93</v>
      </c>
      <c r="D238" s="110"/>
      <c r="E238" s="110"/>
      <c r="F238" s="14"/>
      <c r="G238" s="15">
        <f>SUM(G239+G250)</f>
        <v>148043</v>
      </c>
    </row>
    <row r="239" spans="1:7" s="96" customFormat="1" ht="31.5" customHeight="1" x14ac:dyDescent="0.25">
      <c r="A239" s="30" t="s">
        <v>538</v>
      </c>
      <c r="B239" s="110" t="s">
        <v>10</v>
      </c>
      <c r="C239" s="110" t="s">
        <v>93</v>
      </c>
      <c r="D239" s="110" t="s">
        <v>0</v>
      </c>
      <c r="E239" s="110"/>
      <c r="F239" s="14"/>
      <c r="G239" s="15">
        <f>SUM(G248+G240+G242+G246+G244)</f>
        <v>36274.1</v>
      </c>
    </row>
    <row r="240" spans="1:7" s="96" customFormat="1" ht="18" customHeight="1" x14ac:dyDescent="0.25">
      <c r="A240" s="30" t="s">
        <v>614</v>
      </c>
      <c r="B240" s="110" t="s">
        <v>10</v>
      </c>
      <c r="C240" s="110" t="s">
        <v>93</v>
      </c>
      <c r="D240" s="110" t="s">
        <v>0</v>
      </c>
      <c r="E240" s="110" t="s">
        <v>615</v>
      </c>
      <c r="F240" s="14"/>
      <c r="G240" s="15">
        <f>G241</f>
        <v>1600</v>
      </c>
    </row>
    <row r="241" spans="1:7" s="96" customFormat="1" ht="31.5" customHeight="1" x14ac:dyDescent="0.25">
      <c r="A241" s="30" t="s">
        <v>115</v>
      </c>
      <c r="B241" s="110" t="s">
        <v>10</v>
      </c>
      <c r="C241" s="110" t="s">
        <v>93</v>
      </c>
      <c r="D241" s="110" t="s">
        <v>0</v>
      </c>
      <c r="E241" s="110" t="s">
        <v>615</v>
      </c>
      <c r="F241" s="14" t="s">
        <v>20</v>
      </c>
      <c r="G241" s="15">
        <v>1600</v>
      </c>
    </row>
    <row r="242" spans="1:7" s="96" customFormat="1" ht="21.6" customHeight="1" x14ac:dyDescent="0.25">
      <c r="A242" s="30" t="s">
        <v>565</v>
      </c>
      <c r="B242" s="110" t="s">
        <v>10</v>
      </c>
      <c r="C242" s="110" t="s">
        <v>93</v>
      </c>
      <c r="D242" s="110" t="s">
        <v>0</v>
      </c>
      <c r="E242" s="110" t="s">
        <v>564</v>
      </c>
      <c r="F242" s="14"/>
      <c r="G242" s="15">
        <f>G243</f>
        <v>1500</v>
      </c>
    </row>
    <row r="243" spans="1:7" s="96" customFormat="1" ht="31.5" customHeight="1" x14ac:dyDescent="0.25">
      <c r="A243" s="111" t="s">
        <v>115</v>
      </c>
      <c r="B243" s="110" t="s">
        <v>10</v>
      </c>
      <c r="C243" s="110" t="s">
        <v>93</v>
      </c>
      <c r="D243" s="110" t="s">
        <v>0</v>
      </c>
      <c r="E243" s="110" t="s">
        <v>564</v>
      </c>
      <c r="F243" s="14" t="s">
        <v>20</v>
      </c>
      <c r="G243" s="15">
        <v>1500</v>
      </c>
    </row>
    <row r="244" spans="1:7" s="96" customFormat="1" ht="18" customHeight="1" x14ac:dyDescent="0.25">
      <c r="A244" s="109" t="s">
        <v>660</v>
      </c>
      <c r="B244" s="110" t="s">
        <v>10</v>
      </c>
      <c r="C244" s="110" t="s">
        <v>93</v>
      </c>
      <c r="D244" s="110" t="s">
        <v>0</v>
      </c>
      <c r="E244" s="110" t="s">
        <v>563</v>
      </c>
      <c r="F244" s="14"/>
      <c r="G244" s="15">
        <f>G245</f>
        <v>3655.3999999999996</v>
      </c>
    </row>
    <row r="245" spans="1:7" s="96" customFormat="1" ht="31.5" customHeight="1" x14ac:dyDescent="0.25">
      <c r="A245" s="108" t="s">
        <v>115</v>
      </c>
      <c r="B245" s="110" t="s">
        <v>10</v>
      </c>
      <c r="C245" s="110" t="s">
        <v>93</v>
      </c>
      <c r="D245" s="110" t="s">
        <v>0</v>
      </c>
      <c r="E245" s="110" t="s">
        <v>563</v>
      </c>
      <c r="F245" s="14" t="s">
        <v>20</v>
      </c>
      <c r="G245" s="15">
        <f>6000-694.6-2000+350</f>
        <v>3655.3999999999996</v>
      </c>
    </row>
    <row r="246" spans="1:7" s="96" customFormat="1" ht="18" customHeight="1" x14ac:dyDescent="0.25">
      <c r="A246" s="111" t="s">
        <v>569</v>
      </c>
      <c r="B246" s="110" t="s">
        <v>10</v>
      </c>
      <c r="C246" s="110" t="s">
        <v>93</v>
      </c>
      <c r="D246" s="110" t="s">
        <v>0</v>
      </c>
      <c r="E246" s="110" t="s">
        <v>568</v>
      </c>
      <c r="F246" s="14"/>
      <c r="G246" s="15">
        <f>G247</f>
        <v>1500</v>
      </c>
    </row>
    <row r="247" spans="1:7" s="96" customFormat="1" ht="31.5" customHeight="1" x14ac:dyDescent="0.25">
      <c r="A247" s="111" t="s">
        <v>115</v>
      </c>
      <c r="B247" s="110" t="s">
        <v>10</v>
      </c>
      <c r="C247" s="110" t="s">
        <v>93</v>
      </c>
      <c r="D247" s="110" t="s">
        <v>0</v>
      </c>
      <c r="E247" s="110" t="s">
        <v>568</v>
      </c>
      <c r="F247" s="14" t="s">
        <v>20</v>
      </c>
      <c r="G247" s="15">
        <v>1500</v>
      </c>
    </row>
    <row r="248" spans="1:7" s="96" customFormat="1" ht="18" customHeight="1" x14ac:dyDescent="0.25">
      <c r="A248" s="30" t="s">
        <v>556</v>
      </c>
      <c r="B248" s="110" t="s">
        <v>10</v>
      </c>
      <c r="C248" s="110" t="s">
        <v>93</v>
      </c>
      <c r="D248" s="110" t="s">
        <v>0</v>
      </c>
      <c r="E248" s="110" t="s">
        <v>557</v>
      </c>
      <c r="F248" s="14"/>
      <c r="G248" s="15">
        <f>G249</f>
        <v>28018.7</v>
      </c>
    </row>
    <row r="249" spans="1:7" s="96" customFormat="1" ht="31.5" customHeight="1" x14ac:dyDescent="0.25">
      <c r="A249" s="111" t="s">
        <v>115</v>
      </c>
      <c r="B249" s="110" t="s">
        <v>10</v>
      </c>
      <c r="C249" s="110" t="s">
        <v>93</v>
      </c>
      <c r="D249" s="110" t="s">
        <v>0</v>
      </c>
      <c r="E249" s="110" t="s">
        <v>557</v>
      </c>
      <c r="F249" s="14" t="s">
        <v>20</v>
      </c>
      <c r="G249" s="15">
        <f>32613.4-4244.7-350</f>
        <v>28018.7</v>
      </c>
    </row>
    <row r="250" spans="1:7" s="96" customFormat="1" ht="18" customHeight="1" x14ac:dyDescent="0.25">
      <c r="A250" s="111" t="s">
        <v>152</v>
      </c>
      <c r="B250" s="110" t="s">
        <v>10</v>
      </c>
      <c r="C250" s="110" t="s">
        <v>93</v>
      </c>
      <c r="D250" s="110" t="s">
        <v>1</v>
      </c>
      <c r="E250" s="110"/>
      <c r="F250" s="14"/>
      <c r="G250" s="15">
        <f>SUM(G252)</f>
        <v>111768.9</v>
      </c>
    </row>
    <row r="251" spans="1:7" s="96" customFormat="1" ht="47.25" customHeight="1" x14ac:dyDescent="0.25">
      <c r="A251" s="31" t="s">
        <v>28</v>
      </c>
      <c r="B251" s="110" t="s">
        <v>10</v>
      </c>
      <c r="C251" s="110" t="s">
        <v>93</v>
      </c>
      <c r="D251" s="110" t="s">
        <v>1</v>
      </c>
      <c r="E251" s="110" t="s">
        <v>51</v>
      </c>
      <c r="F251" s="14"/>
      <c r="G251" s="15">
        <f>SUM(G252)</f>
        <v>111768.9</v>
      </c>
    </row>
    <row r="252" spans="1:7" s="96" customFormat="1" ht="32.25" customHeight="1" x14ac:dyDescent="0.25">
      <c r="A252" s="30" t="s">
        <v>116</v>
      </c>
      <c r="B252" s="110" t="s">
        <v>10</v>
      </c>
      <c r="C252" s="110" t="s">
        <v>93</v>
      </c>
      <c r="D252" s="110" t="s">
        <v>1</v>
      </c>
      <c r="E252" s="110" t="s">
        <v>51</v>
      </c>
      <c r="F252" s="14" t="s">
        <v>111</v>
      </c>
      <c r="G252" s="15">
        <v>111768.9</v>
      </c>
    </row>
    <row r="253" spans="1:7" s="96" customFormat="1" ht="18" customHeight="1" x14ac:dyDescent="0.25">
      <c r="A253" s="30" t="s">
        <v>661</v>
      </c>
      <c r="B253" s="110" t="s">
        <v>10</v>
      </c>
      <c r="C253" s="110" t="s">
        <v>101</v>
      </c>
      <c r="D253" s="110"/>
      <c r="E253" s="110"/>
      <c r="F253" s="14"/>
      <c r="G253" s="15">
        <f>SUM(F254:G254)</f>
        <v>1000</v>
      </c>
    </row>
    <row r="254" spans="1:7" s="96" customFormat="1" ht="18" customHeight="1" x14ac:dyDescent="0.25">
      <c r="A254" s="30" t="s">
        <v>512</v>
      </c>
      <c r="B254" s="110" t="s">
        <v>10</v>
      </c>
      <c r="C254" s="110" t="s">
        <v>101</v>
      </c>
      <c r="D254" s="110" t="s">
        <v>0</v>
      </c>
      <c r="E254" s="110"/>
      <c r="F254" s="14"/>
      <c r="G254" s="15">
        <f>SUM(G255)</f>
        <v>1000</v>
      </c>
    </row>
    <row r="255" spans="1:7" s="96" customFormat="1" ht="18" customHeight="1" x14ac:dyDescent="0.25">
      <c r="A255" s="30" t="s">
        <v>545</v>
      </c>
      <c r="B255" s="110" t="s">
        <v>10</v>
      </c>
      <c r="C255" s="110" t="s">
        <v>101</v>
      </c>
      <c r="D255" s="110" t="s">
        <v>0</v>
      </c>
      <c r="E255" s="110" t="s">
        <v>71</v>
      </c>
      <c r="F255" s="14"/>
      <c r="G255" s="15">
        <f>G256</f>
        <v>1000</v>
      </c>
    </row>
    <row r="256" spans="1:7" s="96" customFormat="1" ht="31.5" customHeight="1" x14ac:dyDescent="0.25">
      <c r="A256" s="111" t="s">
        <v>115</v>
      </c>
      <c r="B256" s="110" t="s">
        <v>10</v>
      </c>
      <c r="C256" s="110" t="s">
        <v>101</v>
      </c>
      <c r="D256" s="110" t="s">
        <v>0</v>
      </c>
      <c r="E256" s="110" t="s">
        <v>71</v>
      </c>
      <c r="F256" s="14" t="s">
        <v>20</v>
      </c>
      <c r="G256" s="15">
        <v>1000</v>
      </c>
    </row>
    <row r="257" spans="1:7" s="96" customFormat="1" ht="18" customHeight="1" x14ac:dyDescent="0.25">
      <c r="A257" s="111" t="s">
        <v>662</v>
      </c>
      <c r="B257" s="110" t="s">
        <v>10</v>
      </c>
      <c r="C257" s="110" t="s">
        <v>65</v>
      </c>
      <c r="D257" s="110"/>
      <c r="E257" s="110"/>
      <c r="F257" s="14"/>
      <c r="G257" s="15">
        <f>G258</f>
        <v>949.2</v>
      </c>
    </row>
    <row r="258" spans="1:7" s="96" customFormat="1" ht="18" customHeight="1" x14ac:dyDescent="0.25">
      <c r="A258" s="111" t="s">
        <v>571</v>
      </c>
      <c r="B258" s="110" t="s">
        <v>10</v>
      </c>
      <c r="C258" s="110" t="s">
        <v>65</v>
      </c>
      <c r="D258" s="110" t="s">
        <v>0</v>
      </c>
      <c r="E258" s="110"/>
      <c r="F258" s="14"/>
      <c r="G258" s="15">
        <f>G259</f>
        <v>949.2</v>
      </c>
    </row>
    <row r="259" spans="1:7" s="96" customFormat="1" ht="31.5" customHeight="1" x14ac:dyDescent="0.25">
      <c r="A259" s="111" t="s">
        <v>572</v>
      </c>
      <c r="B259" s="110" t="s">
        <v>10</v>
      </c>
      <c r="C259" s="110" t="s">
        <v>65</v>
      </c>
      <c r="D259" s="110" t="s">
        <v>0</v>
      </c>
      <c r="E259" s="110" t="s">
        <v>570</v>
      </c>
      <c r="F259" s="14"/>
      <c r="G259" s="15">
        <f>G260</f>
        <v>949.2</v>
      </c>
    </row>
    <row r="260" spans="1:7" s="96" customFormat="1" ht="31.5" customHeight="1" x14ac:dyDescent="0.25">
      <c r="A260" s="111" t="s">
        <v>115</v>
      </c>
      <c r="B260" s="110" t="s">
        <v>10</v>
      </c>
      <c r="C260" s="110" t="s">
        <v>65</v>
      </c>
      <c r="D260" s="110" t="s">
        <v>0</v>
      </c>
      <c r="E260" s="110" t="s">
        <v>570</v>
      </c>
      <c r="F260" s="14" t="s">
        <v>20</v>
      </c>
      <c r="G260" s="15">
        <v>949.2</v>
      </c>
    </row>
    <row r="261" spans="1:7" s="96" customFormat="1" ht="31.5" customHeight="1" x14ac:dyDescent="0.25">
      <c r="A261" s="31" t="s">
        <v>379</v>
      </c>
      <c r="B261" s="110" t="s">
        <v>5</v>
      </c>
      <c r="C261" s="110"/>
      <c r="D261" s="110"/>
      <c r="E261" s="110"/>
      <c r="F261" s="14"/>
      <c r="G261" s="15">
        <f>SUM(G262)</f>
        <v>281466.10000000003</v>
      </c>
    </row>
    <row r="262" spans="1:7" s="96" customFormat="1" ht="31.5" customHeight="1" x14ac:dyDescent="0.25">
      <c r="A262" s="31" t="s">
        <v>380</v>
      </c>
      <c r="B262" s="110" t="s">
        <v>5</v>
      </c>
      <c r="C262" s="110" t="s">
        <v>58</v>
      </c>
      <c r="D262" s="110"/>
      <c r="E262" s="110"/>
      <c r="F262" s="14"/>
      <c r="G262" s="15">
        <f>SUM(G263+G268)</f>
        <v>281466.10000000003</v>
      </c>
    </row>
    <row r="263" spans="1:7" s="96" customFormat="1" ht="18" customHeight="1" x14ac:dyDescent="0.25">
      <c r="A263" s="31" t="s">
        <v>541</v>
      </c>
      <c r="B263" s="110" t="s">
        <v>5</v>
      </c>
      <c r="C263" s="110" t="s">
        <v>58</v>
      </c>
      <c r="D263" s="110" t="s">
        <v>0</v>
      </c>
      <c r="E263" s="110"/>
      <c r="F263" s="14"/>
      <c r="G263" s="15">
        <f>SUM(G264)</f>
        <v>255827.80000000002</v>
      </c>
    </row>
    <row r="264" spans="1:7" s="96" customFormat="1" ht="47.25" customHeight="1" x14ac:dyDescent="0.25">
      <c r="A264" s="31" t="s">
        <v>106</v>
      </c>
      <c r="B264" s="110" t="s">
        <v>5</v>
      </c>
      <c r="C264" s="110" t="s">
        <v>58</v>
      </c>
      <c r="D264" s="110" t="s">
        <v>0</v>
      </c>
      <c r="E264" s="110" t="s">
        <v>51</v>
      </c>
      <c r="F264" s="14"/>
      <c r="G264" s="15">
        <f>SUM(G265:G267)</f>
        <v>255827.80000000002</v>
      </c>
    </row>
    <row r="265" spans="1:7" s="96" customFormat="1" ht="47.25" customHeight="1" x14ac:dyDescent="0.25">
      <c r="A265" s="111" t="s">
        <v>114</v>
      </c>
      <c r="B265" s="110" t="s">
        <v>5</v>
      </c>
      <c r="C265" s="110" t="s">
        <v>58</v>
      </c>
      <c r="D265" s="110" t="s">
        <v>0</v>
      </c>
      <c r="E265" s="110" t="s">
        <v>51</v>
      </c>
      <c r="F265" s="14" t="s">
        <v>19</v>
      </c>
      <c r="G265" s="15">
        <v>187399.4</v>
      </c>
    </row>
    <row r="266" spans="1:7" s="96" customFormat="1" ht="31.5" customHeight="1" x14ac:dyDescent="0.25">
      <c r="A266" s="111" t="s">
        <v>115</v>
      </c>
      <c r="B266" s="110" t="s">
        <v>5</v>
      </c>
      <c r="C266" s="110" t="s">
        <v>58</v>
      </c>
      <c r="D266" s="110" t="s">
        <v>0</v>
      </c>
      <c r="E266" s="110" t="s">
        <v>51</v>
      </c>
      <c r="F266" s="14" t="s">
        <v>20</v>
      </c>
      <c r="G266" s="15">
        <v>64612.800000000003</v>
      </c>
    </row>
    <row r="267" spans="1:7" s="96" customFormat="1" ht="18" customHeight="1" x14ac:dyDescent="0.25">
      <c r="A267" s="111" t="s">
        <v>21</v>
      </c>
      <c r="B267" s="110" t="s">
        <v>5</v>
      </c>
      <c r="C267" s="110" t="s">
        <v>58</v>
      </c>
      <c r="D267" s="110" t="s">
        <v>0</v>
      </c>
      <c r="E267" s="110" t="s">
        <v>51</v>
      </c>
      <c r="F267" s="14" t="s">
        <v>22</v>
      </c>
      <c r="G267" s="15">
        <v>3815.6</v>
      </c>
    </row>
    <row r="268" spans="1:7" s="96" customFormat="1" ht="31.5" customHeight="1" x14ac:dyDescent="0.25">
      <c r="A268" s="111" t="s">
        <v>59</v>
      </c>
      <c r="B268" s="110" t="s">
        <v>5</v>
      </c>
      <c r="C268" s="110" t="s">
        <v>58</v>
      </c>
      <c r="D268" s="110" t="s">
        <v>1</v>
      </c>
      <c r="E268" s="110"/>
      <c r="F268" s="14"/>
      <c r="G268" s="15">
        <f>SUM(G275+G271+G277+G273+G269+G279)</f>
        <v>25638.300000000003</v>
      </c>
    </row>
    <row r="269" spans="1:7" s="96" customFormat="1" ht="18" customHeight="1" x14ac:dyDescent="0.25">
      <c r="A269" s="111" t="s">
        <v>566</v>
      </c>
      <c r="B269" s="110" t="s">
        <v>5</v>
      </c>
      <c r="C269" s="25">
        <v>1</v>
      </c>
      <c r="D269" s="110" t="s">
        <v>1</v>
      </c>
      <c r="E269" s="110" t="s">
        <v>567</v>
      </c>
      <c r="F269" s="14"/>
      <c r="G269" s="15">
        <f>G270</f>
        <v>559.5</v>
      </c>
    </row>
    <row r="270" spans="1:7" s="96" customFormat="1" ht="18" customHeight="1" x14ac:dyDescent="0.25">
      <c r="A270" s="111" t="s">
        <v>21</v>
      </c>
      <c r="B270" s="110" t="s">
        <v>5</v>
      </c>
      <c r="C270" s="25">
        <v>1</v>
      </c>
      <c r="D270" s="110" t="s">
        <v>1</v>
      </c>
      <c r="E270" s="110" t="s">
        <v>567</v>
      </c>
      <c r="F270" s="14" t="s">
        <v>22</v>
      </c>
      <c r="G270" s="15">
        <v>559.5</v>
      </c>
    </row>
    <row r="271" spans="1:7" s="96" customFormat="1" ht="18" customHeight="1" x14ac:dyDescent="0.25">
      <c r="A271" s="111" t="s">
        <v>228</v>
      </c>
      <c r="B271" s="110" t="s">
        <v>5</v>
      </c>
      <c r="C271" s="25">
        <v>1</v>
      </c>
      <c r="D271" s="110" t="s">
        <v>1</v>
      </c>
      <c r="E271" s="110" t="s">
        <v>229</v>
      </c>
      <c r="F271" s="14"/>
      <c r="G271" s="15">
        <f>SUM(G272)</f>
        <v>661.9</v>
      </c>
    </row>
    <row r="272" spans="1:7" s="96" customFormat="1" ht="31.5" customHeight="1" x14ac:dyDescent="0.25">
      <c r="A272" s="111" t="s">
        <v>115</v>
      </c>
      <c r="B272" s="110" t="s">
        <v>5</v>
      </c>
      <c r="C272" s="25">
        <v>1</v>
      </c>
      <c r="D272" s="110" t="s">
        <v>1</v>
      </c>
      <c r="E272" s="110" t="s">
        <v>229</v>
      </c>
      <c r="F272" s="14" t="s">
        <v>20</v>
      </c>
      <c r="G272" s="15">
        <v>661.9</v>
      </c>
    </row>
    <row r="273" spans="1:9" s="96" customFormat="1" ht="18" customHeight="1" x14ac:dyDescent="0.25">
      <c r="A273" s="111" t="s">
        <v>234</v>
      </c>
      <c r="B273" s="110" t="s">
        <v>5</v>
      </c>
      <c r="C273" s="25">
        <v>1</v>
      </c>
      <c r="D273" s="110" t="s">
        <v>1</v>
      </c>
      <c r="E273" s="110" t="s">
        <v>235</v>
      </c>
      <c r="F273" s="14"/>
      <c r="G273" s="15">
        <f>SUM(G274:G274)</f>
        <v>249.4</v>
      </c>
    </row>
    <row r="274" spans="1:9" s="96" customFormat="1" ht="31.5" customHeight="1" x14ac:dyDescent="0.25">
      <c r="A274" s="111" t="s">
        <v>115</v>
      </c>
      <c r="B274" s="110" t="s">
        <v>5</v>
      </c>
      <c r="C274" s="25">
        <v>1</v>
      </c>
      <c r="D274" s="110" t="s">
        <v>1</v>
      </c>
      <c r="E274" s="110" t="s">
        <v>235</v>
      </c>
      <c r="F274" s="14" t="s">
        <v>20</v>
      </c>
      <c r="G274" s="15">
        <f>120+67.9+61.5</f>
        <v>249.4</v>
      </c>
    </row>
    <row r="275" spans="1:9" s="96" customFormat="1" ht="31.5" customHeight="1" x14ac:dyDescent="0.25">
      <c r="A275" s="107" t="s">
        <v>232</v>
      </c>
      <c r="B275" s="110" t="s">
        <v>5</v>
      </c>
      <c r="C275" s="110" t="s">
        <v>58</v>
      </c>
      <c r="D275" s="110" t="s">
        <v>1</v>
      </c>
      <c r="E275" s="110" t="s">
        <v>233</v>
      </c>
      <c r="F275" s="14"/>
      <c r="G275" s="15">
        <f>SUM(G276:G276)</f>
        <v>19538</v>
      </c>
    </row>
    <row r="276" spans="1:9" s="96" customFormat="1" ht="31.5" customHeight="1" x14ac:dyDescent="0.25">
      <c r="A276" s="111" t="s">
        <v>115</v>
      </c>
      <c r="B276" s="110" t="s">
        <v>5</v>
      </c>
      <c r="C276" s="110" t="s">
        <v>58</v>
      </c>
      <c r="D276" s="110" t="s">
        <v>1</v>
      </c>
      <c r="E276" s="110" t="s">
        <v>233</v>
      </c>
      <c r="F276" s="14" t="s">
        <v>20</v>
      </c>
      <c r="G276" s="15">
        <f>13943.6+4780.9+813.5</f>
        <v>19538</v>
      </c>
      <c r="I276" s="100"/>
    </row>
    <row r="277" spans="1:9" s="96" customFormat="1" ht="31.5" customHeight="1" x14ac:dyDescent="0.25">
      <c r="A277" s="111" t="s">
        <v>230</v>
      </c>
      <c r="B277" s="110" t="s">
        <v>5</v>
      </c>
      <c r="C277" s="25">
        <v>1</v>
      </c>
      <c r="D277" s="110" t="s">
        <v>1</v>
      </c>
      <c r="E277" s="110" t="s">
        <v>231</v>
      </c>
      <c r="F277" s="110"/>
      <c r="G277" s="15">
        <f>SUM(G278)</f>
        <v>4335.5</v>
      </c>
    </row>
    <row r="278" spans="1:9" s="96" customFormat="1" ht="31.5" customHeight="1" x14ac:dyDescent="0.25">
      <c r="A278" s="111" t="s">
        <v>115</v>
      </c>
      <c r="B278" s="110" t="s">
        <v>5</v>
      </c>
      <c r="C278" s="25">
        <v>1</v>
      </c>
      <c r="D278" s="110" t="s">
        <v>1</v>
      </c>
      <c r="E278" s="110" t="s">
        <v>231</v>
      </c>
      <c r="F278" s="110" t="s">
        <v>20</v>
      </c>
      <c r="G278" s="15">
        <f>3217.1+477.7+640.7</f>
        <v>4335.5</v>
      </c>
    </row>
    <row r="279" spans="1:9" s="96" customFormat="1" ht="18" customHeight="1" x14ac:dyDescent="0.25">
      <c r="A279" s="111" t="s">
        <v>596</v>
      </c>
      <c r="B279" s="110" t="s">
        <v>5</v>
      </c>
      <c r="C279" s="110" t="s">
        <v>58</v>
      </c>
      <c r="D279" s="110" t="s">
        <v>1</v>
      </c>
      <c r="E279" s="110" t="s">
        <v>595</v>
      </c>
      <c r="F279" s="14"/>
      <c r="G279" s="15">
        <f>G280</f>
        <v>294</v>
      </c>
    </row>
    <row r="280" spans="1:9" s="96" customFormat="1" ht="52.95" customHeight="1" x14ac:dyDescent="0.25">
      <c r="A280" s="111" t="s">
        <v>114</v>
      </c>
      <c r="B280" s="110" t="s">
        <v>5</v>
      </c>
      <c r="C280" s="110" t="s">
        <v>58</v>
      </c>
      <c r="D280" s="110" t="s">
        <v>1</v>
      </c>
      <c r="E280" s="110" t="s">
        <v>595</v>
      </c>
      <c r="F280" s="14" t="s">
        <v>19</v>
      </c>
      <c r="G280" s="15">
        <v>294</v>
      </c>
    </row>
    <row r="281" spans="1:9" s="96" customFormat="1" ht="18" customHeight="1" x14ac:dyDescent="0.25">
      <c r="A281" s="31" t="s">
        <v>382</v>
      </c>
      <c r="B281" s="110" t="s">
        <v>7</v>
      </c>
      <c r="C281" s="110"/>
      <c r="D281" s="110"/>
      <c r="E281" s="110"/>
      <c r="F281" s="14"/>
      <c r="G281" s="15">
        <f>SUM(G282)</f>
        <v>41988.599999999991</v>
      </c>
    </row>
    <row r="282" spans="1:9" s="96" customFormat="1" ht="18" customHeight="1" x14ac:dyDescent="0.25">
      <c r="A282" s="31" t="s">
        <v>383</v>
      </c>
      <c r="B282" s="110" t="s">
        <v>7</v>
      </c>
      <c r="C282" s="110" t="s">
        <v>58</v>
      </c>
      <c r="D282" s="110"/>
      <c r="E282" s="110"/>
      <c r="F282" s="14"/>
      <c r="G282" s="15">
        <f>SUM(G283+G291+G296)</f>
        <v>41988.599999999991</v>
      </c>
    </row>
    <row r="283" spans="1:9" s="96" customFormat="1" ht="47.25" customHeight="1" x14ac:dyDescent="0.25">
      <c r="A283" s="31" t="s">
        <v>450</v>
      </c>
      <c r="B283" s="110" t="s">
        <v>7</v>
      </c>
      <c r="C283" s="110" t="s">
        <v>58</v>
      </c>
      <c r="D283" s="110" t="s">
        <v>0</v>
      </c>
      <c r="E283" s="110"/>
      <c r="F283" s="14"/>
      <c r="G283" s="15">
        <f>SUM(G284+G289+G287)</f>
        <v>6162.9</v>
      </c>
    </row>
    <row r="284" spans="1:9" s="96" customFormat="1" ht="18" customHeight="1" x14ac:dyDescent="0.25">
      <c r="A284" s="31" t="s">
        <v>26</v>
      </c>
      <c r="B284" s="110" t="s">
        <v>7</v>
      </c>
      <c r="C284" s="110" t="s">
        <v>58</v>
      </c>
      <c r="D284" s="110" t="s">
        <v>0</v>
      </c>
      <c r="E284" s="110" t="s">
        <v>41</v>
      </c>
      <c r="F284" s="14"/>
      <c r="G284" s="15">
        <f>SUM(G285:G286)</f>
        <v>6144</v>
      </c>
    </row>
    <row r="285" spans="1:9" s="96" customFormat="1" ht="47.25" customHeight="1" x14ac:dyDescent="0.25">
      <c r="A285" s="111" t="s">
        <v>114</v>
      </c>
      <c r="B285" s="110" t="s">
        <v>7</v>
      </c>
      <c r="C285" s="110" t="s">
        <v>58</v>
      </c>
      <c r="D285" s="110" t="s">
        <v>0</v>
      </c>
      <c r="E285" s="110" t="s">
        <v>41</v>
      </c>
      <c r="F285" s="14" t="s">
        <v>19</v>
      </c>
      <c r="G285" s="15">
        <v>6046.1</v>
      </c>
    </row>
    <row r="286" spans="1:9" s="96" customFormat="1" ht="31.5" customHeight="1" x14ac:dyDescent="0.25">
      <c r="A286" s="111" t="s">
        <v>115</v>
      </c>
      <c r="B286" s="110" t="s">
        <v>7</v>
      </c>
      <c r="C286" s="110" t="s">
        <v>58</v>
      </c>
      <c r="D286" s="110" t="s">
        <v>0</v>
      </c>
      <c r="E286" s="110" t="s">
        <v>41</v>
      </c>
      <c r="F286" s="14" t="s">
        <v>20</v>
      </c>
      <c r="G286" s="15">
        <v>97.9</v>
      </c>
    </row>
    <row r="287" spans="1:9" s="96" customFormat="1" ht="18" customHeight="1" x14ac:dyDescent="0.25">
      <c r="A287" s="111" t="s">
        <v>228</v>
      </c>
      <c r="B287" s="110" t="s">
        <v>7</v>
      </c>
      <c r="C287" s="25">
        <v>1</v>
      </c>
      <c r="D287" s="110" t="s">
        <v>0</v>
      </c>
      <c r="E287" s="110" t="s">
        <v>229</v>
      </c>
      <c r="F287" s="110"/>
      <c r="G287" s="26">
        <f>SUM(G288)</f>
        <v>10.9</v>
      </c>
    </row>
    <row r="288" spans="1:9" s="96" customFormat="1" ht="31.5" customHeight="1" x14ac:dyDescent="0.25">
      <c r="A288" s="111" t="s">
        <v>115</v>
      </c>
      <c r="B288" s="110" t="s">
        <v>7</v>
      </c>
      <c r="C288" s="25">
        <v>1</v>
      </c>
      <c r="D288" s="110" t="s">
        <v>0</v>
      </c>
      <c r="E288" s="110" t="s">
        <v>229</v>
      </c>
      <c r="F288" s="110" t="s">
        <v>20</v>
      </c>
      <c r="G288" s="112">
        <v>10.9</v>
      </c>
    </row>
    <row r="289" spans="1:7" s="96" customFormat="1" ht="18" customHeight="1" x14ac:dyDescent="0.25">
      <c r="A289" s="111" t="s">
        <v>234</v>
      </c>
      <c r="B289" s="110" t="s">
        <v>7</v>
      </c>
      <c r="C289" s="110" t="s">
        <v>58</v>
      </c>
      <c r="D289" s="110" t="s">
        <v>0</v>
      </c>
      <c r="E289" s="110" t="s">
        <v>235</v>
      </c>
      <c r="F289" s="14"/>
      <c r="G289" s="15">
        <f>SUM(G290)</f>
        <v>8</v>
      </c>
    </row>
    <row r="290" spans="1:7" s="96" customFormat="1" ht="31.5" customHeight="1" x14ac:dyDescent="0.25">
      <c r="A290" s="111" t="s">
        <v>115</v>
      </c>
      <c r="B290" s="110" t="s">
        <v>7</v>
      </c>
      <c r="C290" s="110" t="s">
        <v>58</v>
      </c>
      <c r="D290" s="110" t="s">
        <v>0</v>
      </c>
      <c r="E290" s="110" t="s">
        <v>235</v>
      </c>
      <c r="F290" s="14" t="s">
        <v>20</v>
      </c>
      <c r="G290" s="15">
        <v>8</v>
      </c>
    </row>
    <row r="291" spans="1:7" s="96" customFormat="1" ht="31.5" customHeight="1" x14ac:dyDescent="0.25">
      <c r="A291" s="31" t="s">
        <v>432</v>
      </c>
      <c r="B291" s="110" t="s">
        <v>7</v>
      </c>
      <c r="C291" s="110" t="s">
        <v>58</v>
      </c>
      <c r="D291" s="110" t="s">
        <v>1</v>
      </c>
      <c r="E291" s="110"/>
      <c r="F291" s="14"/>
      <c r="G291" s="15">
        <f>SUM(G292)</f>
        <v>35233.099999999991</v>
      </c>
    </row>
    <row r="292" spans="1:7" s="96" customFormat="1" ht="47.25" customHeight="1" x14ac:dyDescent="0.25">
      <c r="A292" s="31" t="s">
        <v>28</v>
      </c>
      <c r="B292" s="110" t="s">
        <v>7</v>
      </c>
      <c r="C292" s="110" t="s">
        <v>58</v>
      </c>
      <c r="D292" s="110" t="s">
        <v>1</v>
      </c>
      <c r="E292" s="110" t="s">
        <v>51</v>
      </c>
      <c r="F292" s="14"/>
      <c r="G292" s="15">
        <f>SUM(G293:G295)</f>
        <v>35233.099999999991</v>
      </c>
    </row>
    <row r="293" spans="1:7" s="96" customFormat="1" ht="47.25" customHeight="1" x14ac:dyDescent="0.25">
      <c r="A293" s="111" t="s">
        <v>114</v>
      </c>
      <c r="B293" s="110" t="s">
        <v>7</v>
      </c>
      <c r="C293" s="110" t="s">
        <v>58</v>
      </c>
      <c r="D293" s="110" t="s">
        <v>1</v>
      </c>
      <c r="E293" s="110" t="s">
        <v>51</v>
      </c>
      <c r="F293" s="14" t="s">
        <v>19</v>
      </c>
      <c r="G293" s="15">
        <v>34767.199999999997</v>
      </c>
    </row>
    <row r="294" spans="1:7" s="96" customFormat="1" ht="31.5" customHeight="1" x14ac:dyDescent="0.25">
      <c r="A294" s="111" t="s">
        <v>115</v>
      </c>
      <c r="B294" s="110" t="s">
        <v>7</v>
      </c>
      <c r="C294" s="110" t="s">
        <v>58</v>
      </c>
      <c r="D294" s="110" t="s">
        <v>1</v>
      </c>
      <c r="E294" s="110" t="s">
        <v>51</v>
      </c>
      <c r="F294" s="14" t="s">
        <v>20</v>
      </c>
      <c r="G294" s="15">
        <v>409.2</v>
      </c>
    </row>
    <row r="295" spans="1:7" s="96" customFormat="1" ht="18" customHeight="1" x14ac:dyDescent="0.25">
      <c r="A295" s="111" t="s">
        <v>21</v>
      </c>
      <c r="B295" s="110" t="s">
        <v>7</v>
      </c>
      <c r="C295" s="110" t="s">
        <v>58</v>
      </c>
      <c r="D295" s="110" t="s">
        <v>1</v>
      </c>
      <c r="E295" s="110" t="s">
        <v>51</v>
      </c>
      <c r="F295" s="14" t="s">
        <v>22</v>
      </c>
      <c r="G295" s="15">
        <v>56.7</v>
      </c>
    </row>
    <row r="296" spans="1:7" s="96" customFormat="1" ht="47.25" customHeight="1" x14ac:dyDescent="0.25">
      <c r="A296" s="111" t="s">
        <v>433</v>
      </c>
      <c r="B296" s="110" t="s">
        <v>7</v>
      </c>
      <c r="C296" s="110" t="s">
        <v>58</v>
      </c>
      <c r="D296" s="110" t="s">
        <v>2</v>
      </c>
      <c r="E296" s="110"/>
      <c r="F296" s="14"/>
      <c r="G296" s="15">
        <f>G297</f>
        <v>592.6</v>
      </c>
    </row>
    <row r="297" spans="1:7" s="96" customFormat="1" ht="18" customHeight="1" x14ac:dyDescent="0.25">
      <c r="A297" s="111" t="s">
        <v>384</v>
      </c>
      <c r="B297" s="110" t="s">
        <v>7</v>
      </c>
      <c r="C297" s="110" t="s">
        <v>58</v>
      </c>
      <c r="D297" s="110" t="s">
        <v>2</v>
      </c>
      <c r="E297" s="110" t="s">
        <v>197</v>
      </c>
      <c r="F297" s="14"/>
      <c r="G297" s="15">
        <f>G298</f>
        <v>592.6</v>
      </c>
    </row>
    <row r="298" spans="1:7" s="96" customFormat="1" ht="31.5" customHeight="1" x14ac:dyDescent="0.25">
      <c r="A298" s="111" t="s">
        <v>115</v>
      </c>
      <c r="B298" s="110" t="s">
        <v>7</v>
      </c>
      <c r="C298" s="110" t="s">
        <v>58</v>
      </c>
      <c r="D298" s="110" t="s">
        <v>2</v>
      </c>
      <c r="E298" s="110" t="s">
        <v>197</v>
      </c>
      <c r="F298" s="14" t="s">
        <v>20</v>
      </c>
      <c r="G298" s="15">
        <v>592.6</v>
      </c>
    </row>
    <row r="299" spans="1:7" s="96" customFormat="1" ht="22.5" customHeight="1" x14ac:dyDescent="0.25">
      <c r="A299" s="31" t="s">
        <v>609</v>
      </c>
      <c r="B299" s="110" t="s">
        <v>480</v>
      </c>
      <c r="C299" s="110"/>
      <c r="D299" s="110"/>
      <c r="E299" s="110"/>
      <c r="F299" s="14"/>
      <c r="G299" s="15">
        <f>G300+G304</f>
        <v>2995</v>
      </c>
    </row>
    <row r="300" spans="1:7" s="96" customFormat="1" ht="22.5" customHeight="1" x14ac:dyDescent="0.25">
      <c r="A300" s="31" t="s">
        <v>612</v>
      </c>
      <c r="B300" s="110" t="s">
        <v>480</v>
      </c>
      <c r="C300" s="110" t="s">
        <v>58</v>
      </c>
      <c r="D300" s="110"/>
      <c r="E300" s="110"/>
      <c r="F300" s="14"/>
      <c r="G300" s="15">
        <f>G301</f>
        <v>2725.9</v>
      </c>
    </row>
    <row r="301" spans="1:7" s="96" customFormat="1" ht="31.5" customHeight="1" x14ac:dyDescent="0.25">
      <c r="A301" s="31" t="s">
        <v>438</v>
      </c>
      <c r="B301" s="110" t="s">
        <v>480</v>
      </c>
      <c r="C301" s="110" t="s">
        <v>58</v>
      </c>
      <c r="D301" s="110" t="s">
        <v>0</v>
      </c>
      <c r="E301" s="110"/>
      <c r="F301" s="14"/>
      <c r="G301" s="15">
        <f>G302</f>
        <v>2725.9</v>
      </c>
    </row>
    <row r="302" spans="1:7" s="96" customFormat="1" ht="41.25" customHeight="1" x14ac:dyDescent="0.25">
      <c r="A302" s="111" t="s">
        <v>199</v>
      </c>
      <c r="B302" s="110" t="s">
        <v>480</v>
      </c>
      <c r="C302" s="110" t="s">
        <v>58</v>
      </c>
      <c r="D302" s="110" t="s">
        <v>0</v>
      </c>
      <c r="E302" s="110" t="s">
        <v>46</v>
      </c>
      <c r="F302" s="14"/>
      <c r="G302" s="15">
        <v>2725.9</v>
      </c>
    </row>
    <row r="303" spans="1:7" s="96" customFormat="1" ht="20.399999999999999" customHeight="1" x14ac:dyDescent="0.25">
      <c r="A303" s="111" t="s">
        <v>21</v>
      </c>
      <c r="B303" s="110" t="s">
        <v>480</v>
      </c>
      <c r="C303" s="110" t="s">
        <v>58</v>
      </c>
      <c r="D303" s="110" t="s">
        <v>0</v>
      </c>
      <c r="E303" s="110" t="s">
        <v>46</v>
      </c>
      <c r="F303" s="14" t="s">
        <v>22</v>
      </c>
      <c r="G303" s="15">
        <v>2725.9</v>
      </c>
    </row>
    <row r="304" spans="1:7" s="96" customFormat="1" ht="34.5" customHeight="1" x14ac:dyDescent="0.25">
      <c r="A304" s="31" t="s">
        <v>616</v>
      </c>
      <c r="B304" s="110" t="s">
        <v>480</v>
      </c>
      <c r="C304" s="110" t="s">
        <v>298</v>
      </c>
      <c r="D304" s="110" t="s">
        <v>0</v>
      </c>
      <c r="E304" s="110" t="s">
        <v>196</v>
      </c>
      <c r="F304" s="14"/>
      <c r="G304" s="15">
        <f>G305</f>
        <v>269.10000000000002</v>
      </c>
    </row>
    <row r="305" spans="1:7" s="96" customFormat="1" ht="20.399999999999999" customHeight="1" x14ac:dyDescent="0.25">
      <c r="A305" s="111" t="s">
        <v>21</v>
      </c>
      <c r="B305" s="110" t="s">
        <v>480</v>
      </c>
      <c r="C305" s="110" t="s">
        <v>298</v>
      </c>
      <c r="D305" s="110" t="s">
        <v>0</v>
      </c>
      <c r="E305" s="110" t="s">
        <v>196</v>
      </c>
      <c r="F305" s="14" t="s">
        <v>22</v>
      </c>
      <c r="G305" s="15">
        <v>269.10000000000002</v>
      </c>
    </row>
    <row r="306" spans="1:7" s="96" customFormat="1" ht="31.5" customHeight="1" x14ac:dyDescent="0.25">
      <c r="A306" s="31" t="s">
        <v>385</v>
      </c>
      <c r="B306" s="110" t="s">
        <v>8</v>
      </c>
      <c r="C306" s="110"/>
      <c r="D306" s="110"/>
      <c r="E306" s="110"/>
      <c r="F306" s="14"/>
      <c r="G306" s="15">
        <f>SUM(G307)</f>
        <v>59887.6</v>
      </c>
    </row>
    <row r="307" spans="1:7" s="96" customFormat="1" ht="31.5" customHeight="1" x14ac:dyDescent="0.25">
      <c r="A307" s="31" t="s">
        <v>493</v>
      </c>
      <c r="B307" s="110" t="s">
        <v>8</v>
      </c>
      <c r="C307" s="110" t="s">
        <v>58</v>
      </c>
      <c r="D307" s="110"/>
      <c r="E307" s="110"/>
      <c r="F307" s="110"/>
      <c r="G307" s="15">
        <f>SUM(G308)</f>
        <v>59887.6</v>
      </c>
    </row>
    <row r="308" spans="1:7" s="96" customFormat="1" ht="18" customHeight="1" x14ac:dyDescent="0.25">
      <c r="A308" s="31" t="s">
        <v>97</v>
      </c>
      <c r="B308" s="110" t="s">
        <v>8</v>
      </c>
      <c r="C308" s="110" t="s">
        <v>58</v>
      </c>
      <c r="D308" s="110" t="s">
        <v>0</v>
      </c>
      <c r="E308" s="110"/>
      <c r="F308" s="110"/>
      <c r="G308" s="15">
        <f>SUM(G330+G314+G327+G324+G311+G318+G320+G322+G316+G309)</f>
        <v>59887.6</v>
      </c>
    </row>
    <row r="309" spans="1:7" s="96" customFormat="1" ht="31.5" customHeight="1" x14ac:dyDescent="0.25">
      <c r="A309" s="30" t="s">
        <v>527</v>
      </c>
      <c r="B309" s="110" t="s">
        <v>8</v>
      </c>
      <c r="C309" s="110" t="s">
        <v>58</v>
      </c>
      <c r="D309" s="110" t="s">
        <v>0</v>
      </c>
      <c r="E309" s="110" t="s">
        <v>637</v>
      </c>
      <c r="F309" s="110"/>
      <c r="G309" s="15">
        <f>SUM(G310)</f>
        <v>150</v>
      </c>
    </row>
    <row r="310" spans="1:7" s="96" customFormat="1" ht="31.5" customHeight="1" x14ac:dyDescent="0.25">
      <c r="A310" s="111" t="s">
        <v>115</v>
      </c>
      <c r="B310" s="110" t="s">
        <v>8</v>
      </c>
      <c r="C310" s="110" t="s">
        <v>58</v>
      </c>
      <c r="D310" s="110" t="s">
        <v>0</v>
      </c>
      <c r="E310" s="110" t="s">
        <v>637</v>
      </c>
      <c r="F310" s="110" t="s">
        <v>20</v>
      </c>
      <c r="G310" s="15">
        <v>150</v>
      </c>
    </row>
    <row r="311" spans="1:7" s="96" customFormat="1" ht="78.75" customHeight="1" x14ac:dyDescent="0.25">
      <c r="A311" s="33" t="s">
        <v>188</v>
      </c>
      <c r="B311" s="110" t="s">
        <v>8</v>
      </c>
      <c r="C311" s="110" t="s">
        <v>58</v>
      </c>
      <c r="D311" s="110" t="s">
        <v>0</v>
      </c>
      <c r="E311" s="110" t="s">
        <v>250</v>
      </c>
      <c r="F311" s="110"/>
      <c r="G311" s="15">
        <f>SUM(G312:G313)</f>
        <v>31462.5</v>
      </c>
    </row>
    <row r="312" spans="1:7" s="96" customFormat="1" ht="31.5" customHeight="1" x14ac:dyDescent="0.25">
      <c r="A312" s="111" t="s">
        <v>115</v>
      </c>
      <c r="B312" s="110" t="s">
        <v>8</v>
      </c>
      <c r="C312" s="110" t="s">
        <v>58</v>
      </c>
      <c r="D312" s="110" t="s">
        <v>0</v>
      </c>
      <c r="E312" s="110" t="s">
        <v>250</v>
      </c>
      <c r="F312" s="110" t="s">
        <v>20</v>
      </c>
      <c r="G312" s="15">
        <v>300</v>
      </c>
    </row>
    <row r="313" spans="1:7" s="96" customFormat="1" ht="18" customHeight="1" x14ac:dyDescent="0.25">
      <c r="A313" s="111" t="s">
        <v>117</v>
      </c>
      <c r="B313" s="110" t="s">
        <v>8</v>
      </c>
      <c r="C313" s="110" t="s">
        <v>58</v>
      </c>
      <c r="D313" s="110" t="s">
        <v>0</v>
      </c>
      <c r="E313" s="110" t="s">
        <v>250</v>
      </c>
      <c r="F313" s="110" t="s">
        <v>109</v>
      </c>
      <c r="G313" s="15">
        <v>31162.5</v>
      </c>
    </row>
    <row r="314" spans="1:7" s="96" customFormat="1" ht="49.2" customHeight="1" x14ac:dyDescent="0.25">
      <c r="A314" s="39" t="s">
        <v>271</v>
      </c>
      <c r="B314" s="110" t="s">
        <v>8</v>
      </c>
      <c r="C314" s="110" t="s">
        <v>58</v>
      </c>
      <c r="D314" s="110" t="s">
        <v>0</v>
      </c>
      <c r="E314" s="110" t="s">
        <v>268</v>
      </c>
      <c r="F314" s="110"/>
      <c r="G314" s="15">
        <f>SUM(G315:G315)</f>
        <v>213.2</v>
      </c>
    </row>
    <row r="315" spans="1:7" s="96" customFormat="1" ht="17.25" customHeight="1" x14ac:dyDescent="0.25">
      <c r="A315" s="111" t="s">
        <v>117</v>
      </c>
      <c r="B315" s="110" t="s">
        <v>8</v>
      </c>
      <c r="C315" s="110" t="s">
        <v>58</v>
      </c>
      <c r="D315" s="110" t="s">
        <v>0</v>
      </c>
      <c r="E315" s="110" t="s">
        <v>268</v>
      </c>
      <c r="F315" s="110" t="s">
        <v>109</v>
      </c>
      <c r="G315" s="15">
        <v>213.2</v>
      </c>
    </row>
    <row r="316" spans="1:7" s="96" customFormat="1" ht="81" customHeight="1" x14ac:dyDescent="0.25">
      <c r="A316" s="39" t="s">
        <v>648</v>
      </c>
      <c r="B316" s="110" t="s">
        <v>8</v>
      </c>
      <c r="C316" s="110" t="s">
        <v>58</v>
      </c>
      <c r="D316" s="110" t="s">
        <v>0</v>
      </c>
      <c r="E316" s="110" t="s">
        <v>252</v>
      </c>
      <c r="F316" s="110"/>
      <c r="G316" s="15">
        <f>G317</f>
        <v>73.2</v>
      </c>
    </row>
    <row r="317" spans="1:7" s="96" customFormat="1" ht="36" customHeight="1" x14ac:dyDescent="0.25">
      <c r="A317" s="111" t="s">
        <v>115</v>
      </c>
      <c r="B317" s="110" t="s">
        <v>8</v>
      </c>
      <c r="C317" s="110" t="s">
        <v>58</v>
      </c>
      <c r="D317" s="110" t="s">
        <v>0</v>
      </c>
      <c r="E317" s="110" t="s">
        <v>252</v>
      </c>
      <c r="F317" s="110" t="s">
        <v>20</v>
      </c>
      <c r="G317" s="15">
        <v>73.2</v>
      </c>
    </row>
    <row r="318" spans="1:7" s="96" customFormat="1" ht="46.2" customHeight="1" x14ac:dyDescent="0.25">
      <c r="A318" s="30" t="s">
        <v>189</v>
      </c>
      <c r="B318" s="110" t="s">
        <v>8</v>
      </c>
      <c r="C318" s="110" t="s">
        <v>58</v>
      </c>
      <c r="D318" s="110" t="s">
        <v>0</v>
      </c>
      <c r="E318" s="110" t="s">
        <v>251</v>
      </c>
      <c r="F318" s="110"/>
      <c r="G318" s="15">
        <f>SUM(G319:G319)</f>
        <v>12962</v>
      </c>
    </row>
    <row r="319" spans="1:7" s="96" customFormat="1" ht="18" customHeight="1" x14ac:dyDescent="0.25">
      <c r="A319" s="111" t="s">
        <v>117</v>
      </c>
      <c r="B319" s="110" t="s">
        <v>8</v>
      </c>
      <c r="C319" s="110" t="s">
        <v>58</v>
      </c>
      <c r="D319" s="110" t="s">
        <v>0</v>
      </c>
      <c r="E319" s="110" t="s">
        <v>251</v>
      </c>
      <c r="F319" s="110" t="s">
        <v>109</v>
      </c>
      <c r="G319" s="15">
        <v>12962</v>
      </c>
    </row>
    <row r="320" spans="1:7" s="96" customFormat="1" ht="63" customHeight="1" x14ac:dyDescent="0.25">
      <c r="A320" s="39" t="s">
        <v>272</v>
      </c>
      <c r="B320" s="110" t="s">
        <v>8</v>
      </c>
      <c r="C320" s="110" t="s">
        <v>58</v>
      </c>
      <c r="D320" s="110" t="s">
        <v>0</v>
      </c>
      <c r="E320" s="110" t="s">
        <v>269</v>
      </c>
      <c r="F320" s="110"/>
      <c r="G320" s="15">
        <f>G321</f>
        <v>212.1</v>
      </c>
    </row>
    <row r="321" spans="1:7" s="96" customFormat="1" ht="16.95" customHeight="1" x14ac:dyDescent="0.25">
      <c r="A321" s="111" t="s">
        <v>117</v>
      </c>
      <c r="B321" s="110" t="s">
        <v>8</v>
      </c>
      <c r="C321" s="110" t="s">
        <v>58</v>
      </c>
      <c r="D321" s="110" t="s">
        <v>0</v>
      </c>
      <c r="E321" s="110" t="s">
        <v>269</v>
      </c>
      <c r="F321" s="110" t="s">
        <v>109</v>
      </c>
      <c r="G321" s="15">
        <v>212.1</v>
      </c>
    </row>
    <row r="322" spans="1:7" s="96" customFormat="1" ht="95.25" customHeight="1" x14ac:dyDescent="0.25">
      <c r="A322" s="39" t="s">
        <v>273</v>
      </c>
      <c r="B322" s="110" t="s">
        <v>8</v>
      </c>
      <c r="C322" s="110" t="s">
        <v>58</v>
      </c>
      <c r="D322" s="110" t="s">
        <v>0</v>
      </c>
      <c r="E322" s="110" t="s">
        <v>270</v>
      </c>
      <c r="F322" s="110"/>
      <c r="G322" s="15">
        <f>G323</f>
        <v>5.2</v>
      </c>
    </row>
    <row r="323" spans="1:7" s="96" customFormat="1" ht="19.2" customHeight="1" x14ac:dyDescent="0.25">
      <c r="A323" s="111" t="s">
        <v>117</v>
      </c>
      <c r="B323" s="110" t="s">
        <v>8</v>
      </c>
      <c r="C323" s="110" t="s">
        <v>58</v>
      </c>
      <c r="D323" s="110" t="s">
        <v>0</v>
      </c>
      <c r="E323" s="110" t="s">
        <v>270</v>
      </c>
      <c r="F323" s="110" t="s">
        <v>109</v>
      </c>
      <c r="G323" s="15">
        <v>5.2</v>
      </c>
    </row>
    <row r="324" spans="1:7" s="96" customFormat="1" ht="129.75" customHeight="1" x14ac:dyDescent="0.25">
      <c r="A324" s="32" t="s">
        <v>191</v>
      </c>
      <c r="B324" s="110" t="s">
        <v>8</v>
      </c>
      <c r="C324" s="110" t="s">
        <v>58</v>
      </c>
      <c r="D324" s="110" t="s">
        <v>0</v>
      </c>
      <c r="E324" s="110" t="s">
        <v>255</v>
      </c>
      <c r="F324" s="110"/>
      <c r="G324" s="15">
        <f>SUM(G325:G326)</f>
        <v>1360.4</v>
      </c>
    </row>
    <row r="325" spans="1:7" s="96" customFormat="1" ht="49.5" customHeight="1" x14ac:dyDescent="0.25">
      <c r="A325" s="111" t="s">
        <v>114</v>
      </c>
      <c r="B325" s="110" t="s">
        <v>8</v>
      </c>
      <c r="C325" s="110" t="s">
        <v>58</v>
      </c>
      <c r="D325" s="110" t="s">
        <v>0</v>
      </c>
      <c r="E325" s="110" t="s">
        <v>255</v>
      </c>
      <c r="F325" s="110" t="s">
        <v>19</v>
      </c>
      <c r="G325" s="15">
        <v>1192</v>
      </c>
    </row>
    <row r="326" spans="1:7" s="96" customFormat="1" ht="31.5" customHeight="1" x14ac:dyDescent="0.25">
      <c r="A326" s="111" t="s">
        <v>115</v>
      </c>
      <c r="B326" s="110" t="s">
        <v>8</v>
      </c>
      <c r="C326" s="110" t="s">
        <v>58</v>
      </c>
      <c r="D326" s="110" t="s">
        <v>0</v>
      </c>
      <c r="E326" s="110" t="s">
        <v>255</v>
      </c>
      <c r="F326" s="110" t="s">
        <v>20</v>
      </c>
      <c r="G326" s="15">
        <v>168.4</v>
      </c>
    </row>
    <row r="327" spans="1:7" s="96" customFormat="1" ht="47.25" customHeight="1" x14ac:dyDescent="0.25">
      <c r="A327" s="31" t="s">
        <v>249</v>
      </c>
      <c r="B327" s="110" t="s">
        <v>8</v>
      </c>
      <c r="C327" s="110" t="s">
        <v>58</v>
      </c>
      <c r="D327" s="110" t="s">
        <v>0</v>
      </c>
      <c r="E327" s="110" t="s">
        <v>254</v>
      </c>
      <c r="F327" s="110"/>
      <c r="G327" s="15">
        <f>SUM(G328:G329)</f>
        <v>1015.7</v>
      </c>
    </row>
    <row r="328" spans="1:7" s="96" customFormat="1" ht="48.6" customHeight="1" x14ac:dyDescent="0.25">
      <c r="A328" s="111" t="s">
        <v>114</v>
      </c>
      <c r="B328" s="110" t="s">
        <v>8</v>
      </c>
      <c r="C328" s="110" t="s">
        <v>58</v>
      </c>
      <c r="D328" s="110" t="s">
        <v>0</v>
      </c>
      <c r="E328" s="110" t="s">
        <v>254</v>
      </c>
      <c r="F328" s="110" t="s">
        <v>19</v>
      </c>
      <c r="G328" s="15">
        <v>931.5</v>
      </c>
    </row>
    <row r="329" spans="1:7" s="96" customFormat="1" ht="31.5" customHeight="1" x14ac:dyDescent="0.25">
      <c r="A329" s="111" t="s">
        <v>115</v>
      </c>
      <c r="B329" s="110" t="s">
        <v>8</v>
      </c>
      <c r="C329" s="110" t="s">
        <v>58</v>
      </c>
      <c r="D329" s="110" t="s">
        <v>0</v>
      </c>
      <c r="E329" s="110" t="s">
        <v>254</v>
      </c>
      <c r="F329" s="110" t="s">
        <v>20</v>
      </c>
      <c r="G329" s="15">
        <v>84.2</v>
      </c>
    </row>
    <row r="330" spans="1:7" s="96" customFormat="1" ht="47.25" customHeight="1" x14ac:dyDescent="0.25">
      <c r="A330" s="31" t="s">
        <v>190</v>
      </c>
      <c r="B330" s="110" t="s">
        <v>8</v>
      </c>
      <c r="C330" s="110" t="s">
        <v>58</v>
      </c>
      <c r="D330" s="110" t="s">
        <v>0</v>
      </c>
      <c r="E330" s="110" t="s">
        <v>253</v>
      </c>
      <c r="F330" s="110"/>
      <c r="G330" s="15">
        <f>SUM(G331:G332)</f>
        <v>12433.300000000001</v>
      </c>
    </row>
    <row r="331" spans="1:7" s="96" customFormat="1" ht="49.2" customHeight="1" x14ac:dyDescent="0.25">
      <c r="A331" s="111" t="s">
        <v>114</v>
      </c>
      <c r="B331" s="110" t="s">
        <v>8</v>
      </c>
      <c r="C331" s="110" t="s">
        <v>58</v>
      </c>
      <c r="D331" s="110" t="s">
        <v>0</v>
      </c>
      <c r="E331" s="110" t="s">
        <v>253</v>
      </c>
      <c r="F331" s="110" t="s">
        <v>19</v>
      </c>
      <c r="G331" s="15">
        <v>11507.1</v>
      </c>
    </row>
    <row r="332" spans="1:7" s="96" customFormat="1" ht="31.5" customHeight="1" x14ac:dyDescent="0.25">
      <c r="A332" s="111" t="s">
        <v>115</v>
      </c>
      <c r="B332" s="110" t="s">
        <v>8</v>
      </c>
      <c r="C332" s="110" t="s">
        <v>58</v>
      </c>
      <c r="D332" s="110" t="s">
        <v>0</v>
      </c>
      <c r="E332" s="110" t="s">
        <v>253</v>
      </c>
      <c r="F332" s="110" t="s">
        <v>20</v>
      </c>
      <c r="G332" s="15">
        <v>926.2</v>
      </c>
    </row>
    <row r="333" spans="1:7" ht="18" customHeight="1" x14ac:dyDescent="0.25">
      <c r="A333" s="111" t="s">
        <v>453</v>
      </c>
      <c r="B333" s="110" t="s">
        <v>282</v>
      </c>
      <c r="C333" s="110"/>
      <c r="D333" s="110"/>
      <c r="E333" s="110"/>
      <c r="F333" s="110"/>
      <c r="G333" s="15">
        <f>SUM(G334+G351)</f>
        <v>306320.90000000002</v>
      </c>
    </row>
    <row r="334" spans="1:7" s="96" customFormat="1" ht="31.5" customHeight="1" x14ac:dyDescent="0.25">
      <c r="A334" s="111" t="s">
        <v>539</v>
      </c>
      <c r="B334" s="110" t="s">
        <v>282</v>
      </c>
      <c r="C334" s="110" t="s">
        <v>58</v>
      </c>
      <c r="D334" s="110"/>
      <c r="E334" s="110"/>
      <c r="F334" s="110"/>
      <c r="G334" s="15">
        <f>SUM(G335)</f>
        <v>80841.200000000012</v>
      </c>
    </row>
    <row r="335" spans="1:7" s="96" customFormat="1" ht="51.75" customHeight="1" x14ac:dyDescent="0.25">
      <c r="A335" s="111" t="s">
        <v>546</v>
      </c>
      <c r="B335" s="110" t="s">
        <v>282</v>
      </c>
      <c r="C335" s="110" t="s">
        <v>58</v>
      </c>
      <c r="D335" s="110" t="s">
        <v>0</v>
      </c>
      <c r="E335" s="110"/>
      <c r="F335" s="110"/>
      <c r="G335" s="15">
        <f>SUM(G336+G339+G345+G347+G349+G343)</f>
        <v>80841.200000000012</v>
      </c>
    </row>
    <row r="336" spans="1:7" s="96" customFormat="1" ht="18" customHeight="1" x14ac:dyDescent="0.25">
      <c r="A336" s="111" t="s">
        <v>17</v>
      </c>
      <c r="B336" s="110" t="s">
        <v>282</v>
      </c>
      <c r="C336" s="110" t="s">
        <v>58</v>
      </c>
      <c r="D336" s="110" t="s">
        <v>0</v>
      </c>
      <c r="E336" s="110" t="s">
        <v>41</v>
      </c>
      <c r="F336" s="110"/>
      <c r="G336" s="15">
        <f>SUM(G337:G338)</f>
        <v>10426.1</v>
      </c>
    </row>
    <row r="337" spans="1:7" s="96" customFormat="1" ht="47.25" customHeight="1" x14ac:dyDescent="0.25">
      <c r="A337" s="111" t="s">
        <v>114</v>
      </c>
      <c r="B337" s="110" t="s">
        <v>282</v>
      </c>
      <c r="C337" s="110" t="s">
        <v>58</v>
      </c>
      <c r="D337" s="110" t="s">
        <v>0</v>
      </c>
      <c r="E337" s="110" t="s">
        <v>41</v>
      </c>
      <c r="F337" s="110" t="s">
        <v>19</v>
      </c>
      <c r="G337" s="15">
        <v>10303.1</v>
      </c>
    </row>
    <row r="338" spans="1:7" s="96" customFormat="1" ht="31.5" customHeight="1" x14ac:dyDescent="0.25">
      <c r="A338" s="111" t="s">
        <v>115</v>
      </c>
      <c r="B338" s="110" t="s">
        <v>282</v>
      </c>
      <c r="C338" s="110" t="s">
        <v>58</v>
      </c>
      <c r="D338" s="110" t="s">
        <v>0</v>
      </c>
      <c r="E338" s="110" t="s">
        <v>41</v>
      </c>
      <c r="F338" s="110" t="s">
        <v>20</v>
      </c>
      <c r="G338" s="15">
        <v>123</v>
      </c>
    </row>
    <row r="339" spans="1:7" s="96" customFormat="1" ht="47.25" customHeight="1" x14ac:dyDescent="0.25">
      <c r="A339" s="111" t="s">
        <v>28</v>
      </c>
      <c r="B339" s="110" t="s">
        <v>282</v>
      </c>
      <c r="C339" s="110" t="s">
        <v>58</v>
      </c>
      <c r="D339" s="110" t="s">
        <v>0</v>
      </c>
      <c r="E339" s="110" t="s">
        <v>51</v>
      </c>
      <c r="F339" s="110"/>
      <c r="G339" s="15">
        <f>SUM(G340:G342)</f>
        <v>69402.2</v>
      </c>
    </row>
    <row r="340" spans="1:7" s="96" customFormat="1" ht="47.25" customHeight="1" x14ac:dyDescent="0.25">
      <c r="A340" s="111" t="s">
        <v>114</v>
      </c>
      <c r="B340" s="110" t="s">
        <v>282</v>
      </c>
      <c r="C340" s="110" t="s">
        <v>58</v>
      </c>
      <c r="D340" s="110" t="s">
        <v>0</v>
      </c>
      <c r="E340" s="110" t="s">
        <v>51</v>
      </c>
      <c r="F340" s="110" t="s">
        <v>19</v>
      </c>
      <c r="G340" s="15">
        <v>10696.8</v>
      </c>
    </row>
    <row r="341" spans="1:7" s="96" customFormat="1" ht="31.5" customHeight="1" x14ac:dyDescent="0.25">
      <c r="A341" s="111" t="s">
        <v>115</v>
      </c>
      <c r="B341" s="110" t="s">
        <v>282</v>
      </c>
      <c r="C341" s="110" t="s">
        <v>58</v>
      </c>
      <c r="D341" s="110" t="s">
        <v>0</v>
      </c>
      <c r="E341" s="110" t="s">
        <v>51</v>
      </c>
      <c r="F341" s="110" t="s">
        <v>20</v>
      </c>
      <c r="G341" s="15">
        <v>428.2</v>
      </c>
    </row>
    <row r="342" spans="1:7" s="96" customFormat="1" ht="31.5" customHeight="1" x14ac:dyDescent="0.25">
      <c r="A342" s="30" t="s">
        <v>116</v>
      </c>
      <c r="B342" s="110" t="s">
        <v>282</v>
      </c>
      <c r="C342" s="110" t="s">
        <v>58</v>
      </c>
      <c r="D342" s="110" t="s">
        <v>0</v>
      </c>
      <c r="E342" s="110" t="s">
        <v>51</v>
      </c>
      <c r="F342" s="110" t="s">
        <v>111</v>
      </c>
      <c r="G342" s="15">
        <v>58277.2</v>
      </c>
    </row>
    <row r="343" spans="1:7" s="96" customFormat="1" ht="38.25" customHeight="1" x14ac:dyDescent="0.25">
      <c r="A343" s="30" t="s">
        <v>576</v>
      </c>
      <c r="B343" s="110" t="s">
        <v>282</v>
      </c>
      <c r="C343" s="110" t="s">
        <v>58</v>
      </c>
      <c r="D343" s="110" t="s">
        <v>0</v>
      </c>
      <c r="E343" s="110" t="s">
        <v>575</v>
      </c>
      <c r="F343" s="110"/>
      <c r="G343" s="15">
        <f>G344</f>
        <v>688.5</v>
      </c>
    </row>
    <row r="344" spans="1:7" s="96" customFormat="1" ht="31.5" customHeight="1" x14ac:dyDescent="0.25">
      <c r="A344" s="111" t="s">
        <v>115</v>
      </c>
      <c r="B344" s="110" t="s">
        <v>282</v>
      </c>
      <c r="C344" s="110" t="s">
        <v>58</v>
      </c>
      <c r="D344" s="110" t="s">
        <v>0</v>
      </c>
      <c r="E344" s="110" t="s">
        <v>575</v>
      </c>
      <c r="F344" s="110" t="s">
        <v>20</v>
      </c>
      <c r="G344" s="15">
        <v>688.5</v>
      </c>
    </row>
    <row r="345" spans="1:7" s="96" customFormat="1" ht="18" customHeight="1" x14ac:dyDescent="0.25">
      <c r="A345" s="111" t="s">
        <v>228</v>
      </c>
      <c r="B345" s="110" t="s">
        <v>282</v>
      </c>
      <c r="C345" s="110" t="s">
        <v>58</v>
      </c>
      <c r="D345" s="110" t="s">
        <v>0</v>
      </c>
      <c r="E345" s="110" t="s">
        <v>229</v>
      </c>
      <c r="F345" s="110"/>
      <c r="G345" s="15">
        <f>SUM(G346)</f>
        <v>37.299999999999997</v>
      </c>
    </row>
    <row r="346" spans="1:7" s="96" customFormat="1" ht="31.5" customHeight="1" x14ac:dyDescent="0.25">
      <c r="A346" s="111" t="s">
        <v>115</v>
      </c>
      <c r="B346" s="110" t="s">
        <v>282</v>
      </c>
      <c r="C346" s="110" t="s">
        <v>58</v>
      </c>
      <c r="D346" s="110" t="s">
        <v>0</v>
      </c>
      <c r="E346" s="110" t="s">
        <v>229</v>
      </c>
      <c r="F346" s="110" t="s">
        <v>20</v>
      </c>
      <c r="G346" s="15">
        <v>37.299999999999997</v>
      </c>
    </row>
    <row r="347" spans="1:7" s="96" customFormat="1" ht="18" customHeight="1" x14ac:dyDescent="0.25">
      <c r="A347" s="111" t="s">
        <v>234</v>
      </c>
      <c r="B347" s="110" t="s">
        <v>282</v>
      </c>
      <c r="C347" s="110" t="s">
        <v>58</v>
      </c>
      <c r="D347" s="110" t="s">
        <v>0</v>
      </c>
      <c r="E347" s="110" t="s">
        <v>235</v>
      </c>
      <c r="F347" s="110"/>
      <c r="G347" s="15">
        <f>SUM(G348)</f>
        <v>25.1</v>
      </c>
    </row>
    <row r="348" spans="1:7" s="96" customFormat="1" ht="31.5" customHeight="1" x14ac:dyDescent="0.25">
      <c r="A348" s="111" t="s">
        <v>115</v>
      </c>
      <c r="B348" s="110" t="s">
        <v>282</v>
      </c>
      <c r="C348" s="110" t="s">
        <v>58</v>
      </c>
      <c r="D348" s="110" t="s">
        <v>0</v>
      </c>
      <c r="E348" s="110" t="s">
        <v>235</v>
      </c>
      <c r="F348" s="110" t="s">
        <v>20</v>
      </c>
      <c r="G348" s="15">
        <v>25.1</v>
      </c>
    </row>
    <row r="349" spans="1:7" s="96" customFormat="1" ht="31.5" customHeight="1" x14ac:dyDescent="0.25">
      <c r="A349" s="111" t="s">
        <v>232</v>
      </c>
      <c r="B349" s="110" t="s">
        <v>282</v>
      </c>
      <c r="C349" s="110" t="s">
        <v>58</v>
      </c>
      <c r="D349" s="110" t="s">
        <v>0</v>
      </c>
      <c r="E349" s="110" t="s">
        <v>233</v>
      </c>
      <c r="F349" s="110"/>
      <c r="G349" s="15">
        <f>SUM(G350)</f>
        <v>262</v>
      </c>
    </row>
    <row r="350" spans="1:7" s="96" customFormat="1" ht="31.5" customHeight="1" x14ac:dyDescent="0.25">
      <c r="A350" s="111" t="s">
        <v>115</v>
      </c>
      <c r="B350" s="110" t="s">
        <v>282</v>
      </c>
      <c r="C350" s="110" t="s">
        <v>58</v>
      </c>
      <c r="D350" s="110" t="s">
        <v>0</v>
      </c>
      <c r="E350" s="110" t="s">
        <v>233</v>
      </c>
      <c r="F350" s="110" t="s">
        <v>20</v>
      </c>
      <c r="G350" s="15">
        <v>262</v>
      </c>
    </row>
    <row r="351" spans="1:7" s="96" customFormat="1" ht="47.25" customHeight="1" x14ac:dyDescent="0.25">
      <c r="A351" s="111" t="s">
        <v>523</v>
      </c>
      <c r="B351" s="110" t="s">
        <v>282</v>
      </c>
      <c r="C351" s="25">
        <v>2</v>
      </c>
      <c r="D351" s="110"/>
      <c r="E351" s="110"/>
      <c r="F351" s="110"/>
      <c r="G351" s="15">
        <f>SUM(G352)</f>
        <v>225479.7</v>
      </c>
    </row>
    <row r="352" spans="1:7" s="96" customFormat="1" ht="18" customHeight="1" x14ac:dyDescent="0.25">
      <c r="A352" s="111" t="s">
        <v>524</v>
      </c>
      <c r="B352" s="110" t="s">
        <v>282</v>
      </c>
      <c r="C352" s="25">
        <v>2</v>
      </c>
      <c r="D352" s="110" t="s">
        <v>0</v>
      </c>
      <c r="E352" s="110"/>
      <c r="F352" s="110"/>
      <c r="G352" s="15">
        <f>SUM(G353+G355+G357+G359+G361)</f>
        <v>225479.7</v>
      </c>
    </row>
    <row r="353" spans="1:7" s="96" customFormat="1" ht="47.25" customHeight="1" x14ac:dyDescent="0.25">
      <c r="A353" s="30" t="s">
        <v>588</v>
      </c>
      <c r="B353" s="110" t="s">
        <v>282</v>
      </c>
      <c r="C353" s="25">
        <v>2</v>
      </c>
      <c r="D353" s="110" t="s">
        <v>0</v>
      </c>
      <c r="E353" s="110" t="s">
        <v>585</v>
      </c>
      <c r="F353" s="110"/>
      <c r="G353" s="15">
        <f>G354</f>
        <v>50000</v>
      </c>
    </row>
    <row r="354" spans="1:7" s="96" customFormat="1" ht="31.5" customHeight="1" x14ac:dyDescent="0.25">
      <c r="A354" s="111" t="s">
        <v>115</v>
      </c>
      <c r="B354" s="110" t="s">
        <v>282</v>
      </c>
      <c r="C354" s="25">
        <v>2</v>
      </c>
      <c r="D354" s="110" t="s">
        <v>0</v>
      </c>
      <c r="E354" s="110" t="s">
        <v>585</v>
      </c>
      <c r="F354" s="110" t="s">
        <v>20</v>
      </c>
      <c r="G354" s="15">
        <f>53080-3080</f>
        <v>50000</v>
      </c>
    </row>
    <row r="355" spans="1:7" s="96" customFormat="1" ht="31.5" customHeight="1" x14ac:dyDescent="0.25">
      <c r="A355" s="30" t="s">
        <v>589</v>
      </c>
      <c r="B355" s="110" t="s">
        <v>282</v>
      </c>
      <c r="C355" s="25">
        <v>2</v>
      </c>
      <c r="D355" s="110" t="s">
        <v>0</v>
      </c>
      <c r="E355" s="110" t="s">
        <v>586</v>
      </c>
      <c r="F355" s="110"/>
      <c r="G355" s="15">
        <f>G356</f>
        <v>1000</v>
      </c>
    </row>
    <row r="356" spans="1:7" s="96" customFormat="1" ht="31.5" customHeight="1" x14ac:dyDescent="0.25">
      <c r="A356" s="111" t="s">
        <v>115</v>
      </c>
      <c r="B356" s="110" t="s">
        <v>282</v>
      </c>
      <c r="C356" s="25">
        <v>2</v>
      </c>
      <c r="D356" s="110" t="s">
        <v>0</v>
      </c>
      <c r="E356" s="110" t="s">
        <v>586</v>
      </c>
      <c r="F356" s="110" t="s">
        <v>20</v>
      </c>
      <c r="G356" s="15">
        <f>2000-1000</f>
        <v>1000</v>
      </c>
    </row>
    <row r="357" spans="1:7" s="96" customFormat="1" ht="18" customHeight="1" x14ac:dyDescent="0.25">
      <c r="A357" s="30" t="s">
        <v>590</v>
      </c>
      <c r="B357" s="110" t="s">
        <v>282</v>
      </c>
      <c r="C357" s="25">
        <v>2</v>
      </c>
      <c r="D357" s="110" t="s">
        <v>0</v>
      </c>
      <c r="E357" s="110" t="s">
        <v>587</v>
      </c>
      <c r="F357" s="110"/>
      <c r="G357" s="15">
        <f>G358</f>
        <v>4189.8</v>
      </c>
    </row>
    <row r="358" spans="1:7" s="96" customFormat="1" ht="31.5" customHeight="1" x14ac:dyDescent="0.25">
      <c r="A358" s="111" t="s">
        <v>115</v>
      </c>
      <c r="B358" s="110" t="s">
        <v>282</v>
      </c>
      <c r="C358" s="25">
        <v>2</v>
      </c>
      <c r="D358" s="110" t="s">
        <v>0</v>
      </c>
      <c r="E358" s="110" t="s">
        <v>587</v>
      </c>
      <c r="F358" s="110" t="s">
        <v>20</v>
      </c>
      <c r="G358" s="15">
        <f>826.9-826.9+109.8+4080</f>
        <v>4189.8</v>
      </c>
    </row>
    <row r="359" spans="1:7" s="96" customFormat="1" ht="31.5" customHeight="1" x14ac:dyDescent="0.25">
      <c r="A359" s="111" t="s">
        <v>594</v>
      </c>
      <c r="B359" s="110" t="s">
        <v>282</v>
      </c>
      <c r="C359" s="25">
        <v>2</v>
      </c>
      <c r="D359" s="110" t="s">
        <v>0</v>
      </c>
      <c r="E359" s="110" t="s">
        <v>591</v>
      </c>
      <c r="F359" s="110"/>
      <c r="G359" s="15">
        <f>G360</f>
        <v>164653.20000000001</v>
      </c>
    </row>
    <row r="360" spans="1:7" s="96" customFormat="1" ht="31.5" customHeight="1" x14ac:dyDescent="0.25">
      <c r="A360" s="111" t="s">
        <v>118</v>
      </c>
      <c r="B360" s="110" t="s">
        <v>282</v>
      </c>
      <c r="C360" s="25">
        <v>2</v>
      </c>
      <c r="D360" s="110" t="s">
        <v>0</v>
      </c>
      <c r="E360" s="110" t="s">
        <v>591</v>
      </c>
      <c r="F360" s="110" t="s">
        <v>119</v>
      </c>
      <c r="G360" s="15">
        <v>164653.20000000001</v>
      </c>
    </row>
    <row r="361" spans="1:7" s="96" customFormat="1" ht="31.5" customHeight="1" x14ac:dyDescent="0.25">
      <c r="A361" s="111" t="s">
        <v>593</v>
      </c>
      <c r="B361" s="110" t="s">
        <v>282</v>
      </c>
      <c r="C361" s="25">
        <v>2</v>
      </c>
      <c r="D361" s="110" t="s">
        <v>0</v>
      </c>
      <c r="E361" s="110" t="s">
        <v>592</v>
      </c>
      <c r="F361" s="110"/>
      <c r="G361" s="15">
        <f>G362</f>
        <v>5636.7</v>
      </c>
    </row>
    <row r="362" spans="1:7" s="96" customFormat="1" ht="31.5" customHeight="1" x14ac:dyDescent="0.25">
      <c r="A362" s="111" t="s">
        <v>118</v>
      </c>
      <c r="B362" s="110" t="s">
        <v>282</v>
      </c>
      <c r="C362" s="25">
        <v>2</v>
      </c>
      <c r="D362" s="110" t="s">
        <v>0</v>
      </c>
      <c r="E362" s="110" t="s">
        <v>592</v>
      </c>
      <c r="F362" s="110" t="s">
        <v>119</v>
      </c>
      <c r="G362" s="15">
        <v>5636.7</v>
      </c>
    </row>
    <row r="363" spans="1:7" s="96" customFormat="1" ht="31.5" customHeight="1" x14ac:dyDescent="0.25">
      <c r="A363" s="111" t="s">
        <v>158</v>
      </c>
      <c r="B363" s="110" t="s">
        <v>123</v>
      </c>
      <c r="C363" s="110"/>
      <c r="D363" s="110"/>
      <c r="E363" s="110"/>
      <c r="F363" s="110"/>
      <c r="G363" s="15">
        <f>SUM(G368+G372+G364+G376)</f>
        <v>17391</v>
      </c>
    </row>
    <row r="364" spans="1:7" s="96" customFormat="1" ht="47.25" customHeight="1" x14ac:dyDescent="0.25">
      <c r="A364" s="111" t="s">
        <v>386</v>
      </c>
      <c r="B364" s="110" t="s">
        <v>123</v>
      </c>
      <c r="C364" s="110" t="s">
        <v>58</v>
      </c>
      <c r="D364" s="110"/>
      <c r="E364" s="110"/>
      <c r="F364" s="110"/>
      <c r="G364" s="15">
        <f>G365</f>
        <v>3230</v>
      </c>
    </row>
    <row r="365" spans="1:7" s="96" customFormat="1" ht="47.25" customHeight="1" x14ac:dyDescent="0.25">
      <c r="A365" s="111" t="s">
        <v>387</v>
      </c>
      <c r="B365" s="110" t="s">
        <v>123</v>
      </c>
      <c r="C365" s="110" t="s">
        <v>58</v>
      </c>
      <c r="D365" s="110" t="s">
        <v>0</v>
      </c>
      <c r="E365" s="110"/>
      <c r="F365" s="110"/>
      <c r="G365" s="15">
        <f>G366</f>
        <v>3230</v>
      </c>
    </row>
    <row r="366" spans="1:7" s="96" customFormat="1" ht="78.75" customHeight="1" x14ac:dyDescent="0.25">
      <c r="A366" s="111" t="s">
        <v>388</v>
      </c>
      <c r="B366" s="110" t="s">
        <v>123</v>
      </c>
      <c r="C366" s="110" t="s">
        <v>58</v>
      </c>
      <c r="D366" s="110" t="s">
        <v>0</v>
      </c>
      <c r="E366" s="110" t="s">
        <v>316</v>
      </c>
      <c r="F366" s="110"/>
      <c r="G366" s="15">
        <f>G367</f>
        <v>3230</v>
      </c>
    </row>
    <row r="367" spans="1:7" s="96" customFormat="1" ht="31.5" customHeight="1" x14ac:dyDescent="0.25">
      <c r="A367" s="111" t="s">
        <v>115</v>
      </c>
      <c r="B367" s="110" t="s">
        <v>123</v>
      </c>
      <c r="C367" s="110" t="s">
        <v>58</v>
      </c>
      <c r="D367" s="110" t="s">
        <v>0</v>
      </c>
      <c r="E367" s="110" t="s">
        <v>316</v>
      </c>
      <c r="F367" s="110" t="s">
        <v>20</v>
      </c>
      <c r="G367" s="15">
        <f>400+130+339+1361+100+900</f>
        <v>3230</v>
      </c>
    </row>
    <row r="368" spans="1:7" s="96" customFormat="1" ht="31.5" customHeight="1" x14ac:dyDescent="0.25">
      <c r="A368" s="111" t="s">
        <v>389</v>
      </c>
      <c r="B368" s="110" t="s">
        <v>123</v>
      </c>
      <c r="C368" s="110" t="s">
        <v>93</v>
      </c>
      <c r="D368" s="110"/>
      <c r="E368" s="110"/>
      <c r="F368" s="110"/>
      <c r="G368" s="15">
        <f>SUM(G369)</f>
        <v>4409.8</v>
      </c>
    </row>
    <row r="369" spans="1:7" s="96" customFormat="1" ht="79.5" customHeight="1" x14ac:dyDescent="0.25">
      <c r="A369" s="40" t="s">
        <v>548</v>
      </c>
      <c r="B369" s="110" t="s">
        <v>123</v>
      </c>
      <c r="C369" s="110" t="s">
        <v>93</v>
      </c>
      <c r="D369" s="110" t="s">
        <v>0</v>
      </c>
      <c r="E369" s="110"/>
      <c r="F369" s="110"/>
      <c r="G369" s="15">
        <f>SUM(G370)</f>
        <v>4409.8</v>
      </c>
    </row>
    <row r="370" spans="1:7" s="96" customFormat="1" ht="63" customHeight="1" x14ac:dyDescent="0.25">
      <c r="A370" s="111" t="s">
        <v>390</v>
      </c>
      <c r="B370" s="110" t="s">
        <v>123</v>
      </c>
      <c r="C370" s="110" t="s">
        <v>93</v>
      </c>
      <c r="D370" s="110" t="s">
        <v>0</v>
      </c>
      <c r="E370" s="110" t="s">
        <v>134</v>
      </c>
      <c r="F370" s="110"/>
      <c r="G370" s="15">
        <f>SUM(G371:G371)</f>
        <v>4409.8</v>
      </c>
    </row>
    <row r="371" spans="1:7" s="96" customFormat="1" ht="31.5" customHeight="1" x14ac:dyDescent="0.25">
      <c r="A371" s="111" t="s">
        <v>115</v>
      </c>
      <c r="B371" s="110" t="s">
        <v>123</v>
      </c>
      <c r="C371" s="110" t="s">
        <v>93</v>
      </c>
      <c r="D371" s="110" t="s">
        <v>0</v>
      </c>
      <c r="E371" s="110" t="s">
        <v>134</v>
      </c>
      <c r="F371" s="110" t="s">
        <v>20</v>
      </c>
      <c r="G371" s="15">
        <f>2145+194+636+1434.8</f>
        <v>4409.8</v>
      </c>
    </row>
    <row r="372" spans="1:7" s="96" customFormat="1" ht="34.5" customHeight="1" x14ac:dyDescent="0.25">
      <c r="A372" s="111" t="s">
        <v>431</v>
      </c>
      <c r="B372" s="110" t="s">
        <v>123</v>
      </c>
      <c r="C372" s="110" t="s">
        <v>101</v>
      </c>
      <c r="D372" s="110"/>
      <c r="E372" s="110"/>
      <c r="F372" s="110"/>
      <c r="G372" s="15">
        <f>G373</f>
        <v>7663.7</v>
      </c>
    </row>
    <row r="373" spans="1:7" s="96" customFormat="1" ht="31.5" customHeight="1" x14ac:dyDescent="0.25">
      <c r="A373" s="111" t="s">
        <v>124</v>
      </c>
      <c r="B373" s="110" t="s">
        <v>123</v>
      </c>
      <c r="C373" s="110" t="s">
        <v>101</v>
      </c>
      <c r="D373" s="110" t="s">
        <v>0</v>
      </c>
      <c r="E373" s="110"/>
      <c r="F373" s="110"/>
      <c r="G373" s="15">
        <f>G374</f>
        <v>7663.7</v>
      </c>
    </row>
    <row r="374" spans="1:7" s="96" customFormat="1" ht="78.75" customHeight="1" x14ac:dyDescent="0.25">
      <c r="A374" s="111" t="s">
        <v>218</v>
      </c>
      <c r="B374" s="110" t="s">
        <v>123</v>
      </c>
      <c r="C374" s="110" t="s">
        <v>101</v>
      </c>
      <c r="D374" s="110" t="s">
        <v>0</v>
      </c>
      <c r="E374" s="110" t="s">
        <v>125</v>
      </c>
      <c r="F374" s="110"/>
      <c r="G374" s="15">
        <f>G375</f>
        <v>7663.7</v>
      </c>
    </row>
    <row r="375" spans="1:7" s="96" customFormat="1" ht="31.5" customHeight="1" x14ac:dyDescent="0.25">
      <c r="A375" s="30" t="s">
        <v>116</v>
      </c>
      <c r="B375" s="110" t="s">
        <v>123</v>
      </c>
      <c r="C375" s="110" t="s">
        <v>101</v>
      </c>
      <c r="D375" s="110" t="s">
        <v>0</v>
      </c>
      <c r="E375" s="110" t="s">
        <v>125</v>
      </c>
      <c r="F375" s="110" t="s">
        <v>111</v>
      </c>
      <c r="G375" s="15">
        <v>7663.7</v>
      </c>
    </row>
    <row r="376" spans="1:7" s="96" customFormat="1" ht="31.5" customHeight="1" x14ac:dyDescent="0.25">
      <c r="A376" s="30" t="s">
        <v>621</v>
      </c>
      <c r="B376" s="110" t="s">
        <v>123</v>
      </c>
      <c r="C376" s="110" t="s">
        <v>65</v>
      </c>
      <c r="D376" s="110"/>
      <c r="E376" s="110"/>
      <c r="F376" s="110"/>
      <c r="G376" s="15">
        <f>SUM(G377+G380)</f>
        <v>2087.5</v>
      </c>
    </row>
    <row r="377" spans="1:7" s="96" customFormat="1" ht="34.5" customHeight="1" x14ac:dyDescent="0.25">
      <c r="A377" s="109" t="s">
        <v>638</v>
      </c>
      <c r="B377" s="110" t="s">
        <v>123</v>
      </c>
      <c r="C377" s="110" t="s">
        <v>65</v>
      </c>
      <c r="D377" s="110" t="s">
        <v>0</v>
      </c>
      <c r="E377" s="110"/>
      <c r="F377" s="110"/>
      <c r="G377" s="15">
        <f>SUM(G378)</f>
        <v>823.5</v>
      </c>
    </row>
    <row r="378" spans="1:7" s="96" customFormat="1" ht="37.5" customHeight="1" x14ac:dyDescent="0.25">
      <c r="A378" s="109" t="s">
        <v>580</v>
      </c>
      <c r="B378" s="110" t="s">
        <v>123</v>
      </c>
      <c r="C378" s="110" t="s">
        <v>65</v>
      </c>
      <c r="D378" s="110" t="s">
        <v>0</v>
      </c>
      <c r="E378" s="110" t="s">
        <v>613</v>
      </c>
      <c r="F378" s="110"/>
      <c r="G378" s="15">
        <f>SUM(G379:G379)</f>
        <v>823.5</v>
      </c>
    </row>
    <row r="379" spans="1:7" s="96" customFormat="1" ht="35.25" customHeight="1" x14ac:dyDescent="0.25">
      <c r="A379" s="111" t="s">
        <v>115</v>
      </c>
      <c r="B379" s="110" t="s">
        <v>123</v>
      </c>
      <c r="C379" s="110" t="s">
        <v>65</v>
      </c>
      <c r="D379" s="110" t="s">
        <v>0</v>
      </c>
      <c r="E379" s="110" t="s">
        <v>613</v>
      </c>
      <c r="F379" s="110" t="s">
        <v>20</v>
      </c>
      <c r="G379" s="15">
        <v>823.5</v>
      </c>
    </row>
    <row r="380" spans="1:7" s="96" customFormat="1" ht="35.25" customHeight="1" x14ac:dyDescent="0.25">
      <c r="A380" s="109" t="s">
        <v>640</v>
      </c>
      <c r="B380" s="110" t="s">
        <v>123</v>
      </c>
      <c r="C380" s="110" t="s">
        <v>65</v>
      </c>
      <c r="D380" s="110" t="s">
        <v>0</v>
      </c>
      <c r="E380" s="110" t="s">
        <v>639</v>
      </c>
      <c r="F380" s="110"/>
      <c r="G380" s="15">
        <f>G381</f>
        <v>1264</v>
      </c>
    </row>
    <row r="381" spans="1:7" s="96" customFormat="1" ht="35.25" customHeight="1" x14ac:dyDescent="0.25">
      <c r="A381" s="111" t="s">
        <v>114</v>
      </c>
      <c r="B381" s="110" t="s">
        <v>123</v>
      </c>
      <c r="C381" s="110" t="s">
        <v>65</v>
      </c>
      <c r="D381" s="110" t="s">
        <v>0</v>
      </c>
      <c r="E381" s="110" t="s">
        <v>639</v>
      </c>
      <c r="F381" s="110" t="s">
        <v>19</v>
      </c>
      <c r="G381" s="15">
        <v>1264</v>
      </c>
    </row>
    <row r="382" spans="1:7" s="96" customFormat="1" ht="31.5" customHeight="1" x14ac:dyDescent="0.25">
      <c r="A382" s="31" t="s">
        <v>159</v>
      </c>
      <c r="B382" s="110" t="s">
        <v>16</v>
      </c>
      <c r="C382" s="110"/>
      <c r="D382" s="110"/>
      <c r="E382" s="110"/>
      <c r="F382" s="14"/>
      <c r="G382" s="15">
        <f>SUM(G383+G402+G408)</f>
        <v>122106.5</v>
      </c>
    </row>
    <row r="383" spans="1:7" s="96" customFormat="1" ht="31.5" customHeight="1" x14ac:dyDescent="0.25">
      <c r="A383" s="31" t="s">
        <v>160</v>
      </c>
      <c r="B383" s="110" t="s">
        <v>16</v>
      </c>
      <c r="C383" s="110" t="s">
        <v>58</v>
      </c>
      <c r="D383" s="110"/>
      <c r="E383" s="110"/>
      <c r="F383" s="14"/>
      <c r="G383" s="15">
        <f>SUM(G384+G393)</f>
        <v>80078.400000000009</v>
      </c>
    </row>
    <row r="384" spans="1:7" s="96" customFormat="1" ht="31.5" customHeight="1" x14ac:dyDescent="0.25">
      <c r="A384" s="31" t="s">
        <v>102</v>
      </c>
      <c r="B384" s="110" t="s">
        <v>16</v>
      </c>
      <c r="C384" s="110" t="s">
        <v>58</v>
      </c>
      <c r="D384" s="110" t="s">
        <v>0</v>
      </c>
      <c r="E384" s="110"/>
      <c r="F384" s="14"/>
      <c r="G384" s="15">
        <f>SUM(G389+G385+G391)</f>
        <v>70649.000000000015</v>
      </c>
    </row>
    <row r="385" spans="1:7" s="96" customFormat="1" ht="47.25" customHeight="1" x14ac:dyDescent="0.25">
      <c r="A385" s="31" t="s">
        <v>28</v>
      </c>
      <c r="B385" s="110" t="s">
        <v>16</v>
      </c>
      <c r="C385" s="110" t="s">
        <v>58</v>
      </c>
      <c r="D385" s="110" t="s">
        <v>0</v>
      </c>
      <c r="E385" s="110" t="s">
        <v>51</v>
      </c>
      <c r="F385" s="14"/>
      <c r="G385" s="15">
        <f>SUM(G386:G388)</f>
        <v>68533.700000000012</v>
      </c>
    </row>
    <row r="386" spans="1:7" s="96" customFormat="1" ht="47.25" customHeight="1" x14ac:dyDescent="0.25">
      <c r="A386" s="111" t="s">
        <v>114</v>
      </c>
      <c r="B386" s="110" t="s">
        <v>16</v>
      </c>
      <c r="C386" s="110" t="s">
        <v>58</v>
      </c>
      <c r="D386" s="110" t="s">
        <v>0</v>
      </c>
      <c r="E386" s="110" t="s">
        <v>51</v>
      </c>
      <c r="F386" s="14" t="s">
        <v>19</v>
      </c>
      <c r="G386" s="15">
        <v>61581.5</v>
      </c>
    </row>
    <row r="387" spans="1:7" s="96" customFormat="1" ht="31.5" customHeight="1" x14ac:dyDescent="0.25">
      <c r="A387" s="111" t="s">
        <v>115</v>
      </c>
      <c r="B387" s="110" t="s">
        <v>16</v>
      </c>
      <c r="C387" s="110" t="s">
        <v>58</v>
      </c>
      <c r="D387" s="110" t="s">
        <v>0</v>
      </c>
      <c r="E387" s="110" t="s">
        <v>51</v>
      </c>
      <c r="F387" s="14" t="s">
        <v>20</v>
      </c>
      <c r="G387" s="15">
        <v>6443.6</v>
      </c>
    </row>
    <row r="388" spans="1:7" s="96" customFormat="1" ht="18" customHeight="1" x14ac:dyDescent="0.25">
      <c r="A388" s="111" t="s">
        <v>21</v>
      </c>
      <c r="B388" s="110" t="s">
        <v>16</v>
      </c>
      <c r="C388" s="110" t="s">
        <v>58</v>
      </c>
      <c r="D388" s="110" t="s">
        <v>0</v>
      </c>
      <c r="E388" s="110" t="s">
        <v>51</v>
      </c>
      <c r="F388" s="14" t="s">
        <v>22</v>
      </c>
      <c r="G388" s="15">
        <v>508.6</v>
      </c>
    </row>
    <row r="389" spans="1:7" s="96" customFormat="1" ht="18" customHeight="1" x14ac:dyDescent="0.25">
      <c r="A389" s="31" t="s">
        <v>540</v>
      </c>
      <c r="B389" s="110" t="s">
        <v>16</v>
      </c>
      <c r="C389" s="110" t="s">
        <v>58</v>
      </c>
      <c r="D389" s="110" t="s">
        <v>0</v>
      </c>
      <c r="E389" s="110" t="s">
        <v>79</v>
      </c>
      <c r="F389" s="14"/>
      <c r="G389" s="15">
        <f>SUM(G390:G390)</f>
        <v>1115.3</v>
      </c>
    </row>
    <row r="390" spans="1:7" s="96" customFormat="1" ht="31.5" customHeight="1" x14ac:dyDescent="0.25">
      <c r="A390" s="111" t="s">
        <v>115</v>
      </c>
      <c r="B390" s="110" t="s">
        <v>16</v>
      </c>
      <c r="C390" s="110" t="s">
        <v>58</v>
      </c>
      <c r="D390" s="110" t="s">
        <v>0</v>
      </c>
      <c r="E390" s="110" t="s">
        <v>79</v>
      </c>
      <c r="F390" s="14" t="s">
        <v>20</v>
      </c>
      <c r="G390" s="15">
        <v>1115.3</v>
      </c>
    </row>
    <row r="391" spans="1:7" s="96" customFormat="1" ht="47.25" customHeight="1" x14ac:dyDescent="0.25">
      <c r="A391" s="111" t="s">
        <v>547</v>
      </c>
      <c r="B391" s="110" t="s">
        <v>16</v>
      </c>
      <c r="C391" s="110" t="s">
        <v>58</v>
      </c>
      <c r="D391" s="110" t="s">
        <v>0</v>
      </c>
      <c r="E391" s="110" t="s">
        <v>130</v>
      </c>
      <c r="F391" s="14"/>
      <c r="G391" s="15">
        <f>G392</f>
        <v>1000</v>
      </c>
    </row>
    <row r="392" spans="1:7" s="96" customFormat="1" ht="31.5" customHeight="1" x14ac:dyDescent="0.25">
      <c r="A392" s="111" t="s">
        <v>115</v>
      </c>
      <c r="B392" s="110" t="s">
        <v>16</v>
      </c>
      <c r="C392" s="110" t="s">
        <v>58</v>
      </c>
      <c r="D392" s="110" t="s">
        <v>0</v>
      </c>
      <c r="E392" s="110" t="s">
        <v>130</v>
      </c>
      <c r="F392" s="14" t="s">
        <v>20</v>
      </c>
      <c r="G392" s="15">
        <v>1000</v>
      </c>
    </row>
    <row r="393" spans="1:7" s="96" customFormat="1" ht="47.25" customHeight="1" x14ac:dyDescent="0.25">
      <c r="A393" s="31" t="s">
        <v>429</v>
      </c>
      <c r="B393" s="110" t="s">
        <v>16</v>
      </c>
      <c r="C393" s="110" t="s">
        <v>58</v>
      </c>
      <c r="D393" s="110" t="s">
        <v>1</v>
      </c>
      <c r="E393" s="110"/>
      <c r="F393" s="14"/>
      <c r="G393" s="15">
        <f>SUM(G394+G398+G400)</f>
        <v>9429.4</v>
      </c>
    </row>
    <row r="394" spans="1:7" s="96" customFormat="1" ht="18" customHeight="1" x14ac:dyDescent="0.25">
      <c r="A394" s="31" t="s">
        <v>26</v>
      </c>
      <c r="B394" s="110" t="s">
        <v>16</v>
      </c>
      <c r="C394" s="110" t="s">
        <v>58</v>
      </c>
      <c r="D394" s="110" t="s">
        <v>1</v>
      </c>
      <c r="E394" s="110" t="s">
        <v>41</v>
      </c>
      <c r="F394" s="14"/>
      <c r="G394" s="15">
        <f>SUM(G395:G397)</f>
        <v>9313.9</v>
      </c>
    </row>
    <row r="395" spans="1:7" s="96" customFormat="1" ht="47.25" customHeight="1" x14ac:dyDescent="0.25">
      <c r="A395" s="111" t="s">
        <v>114</v>
      </c>
      <c r="B395" s="110" t="s">
        <v>16</v>
      </c>
      <c r="C395" s="110" t="s">
        <v>58</v>
      </c>
      <c r="D395" s="110" t="s">
        <v>1</v>
      </c>
      <c r="E395" s="110" t="s">
        <v>41</v>
      </c>
      <c r="F395" s="14" t="s">
        <v>19</v>
      </c>
      <c r="G395" s="15">
        <v>8710.9</v>
      </c>
    </row>
    <row r="396" spans="1:7" s="96" customFormat="1" ht="31.5" customHeight="1" x14ac:dyDescent="0.25">
      <c r="A396" s="111" t="s">
        <v>115</v>
      </c>
      <c r="B396" s="110" t="s">
        <v>16</v>
      </c>
      <c r="C396" s="110" t="s">
        <v>58</v>
      </c>
      <c r="D396" s="110" t="s">
        <v>1</v>
      </c>
      <c r="E396" s="110" t="s">
        <v>41</v>
      </c>
      <c r="F396" s="14" t="s">
        <v>20</v>
      </c>
      <c r="G396" s="15">
        <v>601</v>
      </c>
    </row>
    <row r="397" spans="1:7" s="96" customFormat="1" ht="18" customHeight="1" x14ac:dyDescent="0.25">
      <c r="A397" s="111" t="s">
        <v>21</v>
      </c>
      <c r="B397" s="110" t="s">
        <v>16</v>
      </c>
      <c r="C397" s="110" t="s">
        <v>58</v>
      </c>
      <c r="D397" s="110" t="s">
        <v>1</v>
      </c>
      <c r="E397" s="110" t="s">
        <v>41</v>
      </c>
      <c r="F397" s="14" t="s">
        <v>22</v>
      </c>
      <c r="G397" s="15">
        <v>2</v>
      </c>
    </row>
    <row r="398" spans="1:7" s="96" customFormat="1" ht="18" customHeight="1" x14ac:dyDescent="0.25">
      <c r="A398" s="111" t="s">
        <v>228</v>
      </c>
      <c r="B398" s="110" t="s">
        <v>16</v>
      </c>
      <c r="C398" s="25">
        <v>1</v>
      </c>
      <c r="D398" s="110" t="s">
        <v>1</v>
      </c>
      <c r="E398" s="110" t="s">
        <v>229</v>
      </c>
      <c r="F398" s="110"/>
      <c r="G398" s="15">
        <f>SUM(G399)</f>
        <v>28.2</v>
      </c>
    </row>
    <row r="399" spans="1:7" s="96" customFormat="1" ht="31.5" customHeight="1" x14ac:dyDescent="0.25">
      <c r="A399" s="111" t="s">
        <v>115</v>
      </c>
      <c r="B399" s="110" t="s">
        <v>16</v>
      </c>
      <c r="C399" s="25">
        <v>1</v>
      </c>
      <c r="D399" s="110" t="s">
        <v>1</v>
      </c>
      <c r="E399" s="110" t="s">
        <v>229</v>
      </c>
      <c r="F399" s="110" t="s">
        <v>20</v>
      </c>
      <c r="G399" s="15">
        <v>28.2</v>
      </c>
    </row>
    <row r="400" spans="1:7" s="96" customFormat="1" ht="18" customHeight="1" x14ac:dyDescent="0.25">
      <c r="A400" s="111" t="s">
        <v>234</v>
      </c>
      <c r="B400" s="110" t="s">
        <v>16</v>
      </c>
      <c r="C400" s="110" t="s">
        <v>58</v>
      </c>
      <c r="D400" s="110" t="s">
        <v>1</v>
      </c>
      <c r="E400" s="110" t="s">
        <v>235</v>
      </c>
      <c r="F400" s="14"/>
      <c r="G400" s="15">
        <f>SUM(G401)</f>
        <v>87.3</v>
      </c>
    </row>
    <row r="401" spans="1:7" s="96" customFormat="1" ht="31.5" customHeight="1" x14ac:dyDescent="0.25">
      <c r="A401" s="111" t="s">
        <v>115</v>
      </c>
      <c r="B401" s="110" t="s">
        <v>16</v>
      </c>
      <c r="C401" s="110" t="s">
        <v>58</v>
      </c>
      <c r="D401" s="110" t="s">
        <v>1</v>
      </c>
      <c r="E401" s="110" t="s">
        <v>235</v>
      </c>
      <c r="F401" s="14" t="s">
        <v>20</v>
      </c>
      <c r="G401" s="15">
        <v>87.3</v>
      </c>
    </row>
    <row r="402" spans="1:7" s="96" customFormat="1" ht="18" customHeight="1" x14ac:dyDescent="0.25">
      <c r="A402" s="31" t="s">
        <v>161</v>
      </c>
      <c r="B402" s="110" t="s">
        <v>16</v>
      </c>
      <c r="C402" s="110" t="s">
        <v>93</v>
      </c>
      <c r="D402" s="110"/>
      <c r="E402" s="110"/>
      <c r="F402" s="14"/>
      <c r="G402" s="15">
        <f>SUM(G403)</f>
        <v>12129.2</v>
      </c>
    </row>
    <row r="403" spans="1:7" s="96" customFormat="1" ht="47.25" customHeight="1" x14ac:dyDescent="0.25">
      <c r="A403" s="31" t="s">
        <v>533</v>
      </c>
      <c r="B403" s="110" t="s">
        <v>16</v>
      </c>
      <c r="C403" s="110" t="s">
        <v>93</v>
      </c>
      <c r="D403" s="110" t="s">
        <v>0</v>
      </c>
      <c r="E403" s="110"/>
      <c r="F403" s="14"/>
      <c r="G403" s="15">
        <f>SUM(G404)</f>
        <v>12129.2</v>
      </c>
    </row>
    <row r="404" spans="1:7" s="96" customFormat="1" ht="47.25" customHeight="1" x14ac:dyDescent="0.25">
      <c r="A404" s="31" t="s">
        <v>28</v>
      </c>
      <c r="B404" s="110" t="s">
        <v>16</v>
      </c>
      <c r="C404" s="110" t="s">
        <v>93</v>
      </c>
      <c r="D404" s="110" t="s">
        <v>0</v>
      </c>
      <c r="E404" s="110" t="s">
        <v>51</v>
      </c>
      <c r="F404" s="14"/>
      <c r="G404" s="15">
        <f>SUM(G405:G407)</f>
        <v>12129.2</v>
      </c>
    </row>
    <row r="405" spans="1:7" s="96" customFormat="1" ht="47.25" customHeight="1" x14ac:dyDescent="0.25">
      <c r="A405" s="111" t="s">
        <v>114</v>
      </c>
      <c r="B405" s="110" t="s">
        <v>16</v>
      </c>
      <c r="C405" s="110" t="s">
        <v>93</v>
      </c>
      <c r="D405" s="110" t="s">
        <v>0</v>
      </c>
      <c r="E405" s="110" t="s">
        <v>51</v>
      </c>
      <c r="F405" s="14" t="s">
        <v>19</v>
      </c>
      <c r="G405" s="15">
        <v>11223.6</v>
      </c>
    </row>
    <row r="406" spans="1:7" s="96" customFormat="1" ht="31.5" customHeight="1" x14ac:dyDescent="0.25">
      <c r="A406" s="111" t="s">
        <v>115</v>
      </c>
      <c r="B406" s="110" t="s">
        <v>16</v>
      </c>
      <c r="C406" s="110" t="s">
        <v>93</v>
      </c>
      <c r="D406" s="110" t="s">
        <v>0</v>
      </c>
      <c r="E406" s="110" t="s">
        <v>51</v>
      </c>
      <c r="F406" s="14" t="s">
        <v>20</v>
      </c>
      <c r="G406" s="15">
        <v>609.5</v>
      </c>
    </row>
    <row r="407" spans="1:7" s="96" customFormat="1" ht="18" customHeight="1" x14ac:dyDescent="0.25">
      <c r="A407" s="111" t="s">
        <v>21</v>
      </c>
      <c r="B407" s="110" t="s">
        <v>16</v>
      </c>
      <c r="C407" s="110" t="s">
        <v>93</v>
      </c>
      <c r="D407" s="110" t="s">
        <v>0</v>
      </c>
      <c r="E407" s="110" t="s">
        <v>51</v>
      </c>
      <c r="F407" s="14" t="s">
        <v>22</v>
      </c>
      <c r="G407" s="15">
        <v>296.10000000000002</v>
      </c>
    </row>
    <row r="408" spans="1:7" s="96" customFormat="1" ht="18" customHeight="1" x14ac:dyDescent="0.25">
      <c r="A408" s="31" t="s">
        <v>162</v>
      </c>
      <c r="B408" s="110" t="s">
        <v>16</v>
      </c>
      <c r="C408" s="110" t="s">
        <v>101</v>
      </c>
      <c r="D408" s="110"/>
      <c r="E408" s="110"/>
      <c r="F408" s="14"/>
      <c r="G408" s="15">
        <f>SUM(G409)</f>
        <v>29898.9</v>
      </c>
    </row>
    <row r="409" spans="1:7" s="96" customFormat="1" ht="78.75" customHeight="1" x14ac:dyDescent="0.25">
      <c r="A409" s="32" t="s">
        <v>81</v>
      </c>
      <c r="B409" s="110" t="s">
        <v>16</v>
      </c>
      <c r="C409" s="110" t="s">
        <v>101</v>
      </c>
      <c r="D409" s="110" t="s">
        <v>0</v>
      </c>
      <c r="E409" s="110"/>
      <c r="F409" s="14"/>
      <c r="G409" s="15">
        <f>SUM(G410)</f>
        <v>29898.9</v>
      </c>
    </row>
    <row r="410" spans="1:7" s="96" customFormat="1" ht="47.25" customHeight="1" x14ac:dyDescent="0.25">
      <c r="A410" s="31" t="s">
        <v>28</v>
      </c>
      <c r="B410" s="110" t="s">
        <v>16</v>
      </c>
      <c r="C410" s="110" t="s">
        <v>101</v>
      </c>
      <c r="D410" s="110" t="s">
        <v>0</v>
      </c>
      <c r="E410" s="110" t="s">
        <v>51</v>
      </c>
      <c r="F410" s="14"/>
      <c r="G410" s="15">
        <f>SUM(G411:G413)</f>
        <v>29898.9</v>
      </c>
    </row>
    <row r="411" spans="1:7" s="96" customFormat="1" ht="47.25" customHeight="1" x14ac:dyDescent="0.25">
      <c r="A411" s="111" t="s">
        <v>114</v>
      </c>
      <c r="B411" s="110" t="s">
        <v>16</v>
      </c>
      <c r="C411" s="110" t="s">
        <v>101</v>
      </c>
      <c r="D411" s="110" t="s">
        <v>0</v>
      </c>
      <c r="E411" s="110" t="s">
        <v>51</v>
      </c>
      <c r="F411" s="14" t="s">
        <v>19</v>
      </c>
      <c r="G411" s="15">
        <v>27742.400000000001</v>
      </c>
    </row>
    <row r="412" spans="1:7" s="96" customFormat="1" ht="31.5" customHeight="1" x14ac:dyDescent="0.25">
      <c r="A412" s="111" t="s">
        <v>115</v>
      </c>
      <c r="B412" s="110" t="s">
        <v>16</v>
      </c>
      <c r="C412" s="110" t="s">
        <v>101</v>
      </c>
      <c r="D412" s="110" t="s">
        <v>0</v>
      </c>
      <c r="E412" s="110" t="s">
        <v>51</v>
      </c>
      <c r="F412" s="14" t="s">
        <v>20</v>
      </c>
      <c r="G412" s="15">
        <v>2121.1</v>
      </c>
    </row>
    <row r="413" spans="1:7" s="96" customFormat="1" ht="18" customHeight="1" x14ac:dyDescent="0.25">
      <c r="A413" s="111" t="s">
        <v>21</v>
      </c>
      <c r="B413" s="110" t="s">
        <v>16</v>
      </c>
      <c r="C413" s="110" t="s">
        <v>101</v>
      </c>
      <c r="D413" s="110" t="s">
        <v>0</v>
      </c>
      <c r="E413" s="110" t="s">
        <v>51</v>
      </c>
      <c r="F413" s="14" t="s">
        <v>22</v>
      </c>
      <c r="G413" s="15">
        <v>35.4</v>
      </c>
    </row>
    <row r="414" spans="1:7" s="96" customFormat="1" ht="21" customHeight="1" x14ac:dyDescent="0.25">
      <c r="A414" s="31" t="s">
        <v>611</v>
      </c>
      <c r="B414" s="110" t="s">
        <v>610</v>
      </c>
      <c r="C414" s="110"/>
      <c r="D414" s="110"/>
      <c r="E414" s="110"/>
      <c r="F414" s="110"/>
      <c r="G414" s="15">
        <f t="shared" ref="G414:G417" si="1">SUM(G415)</f>
        <v>11091.1</v>
      </c>
    </row>
    <row r="415" spans="1:7" s="96" customFormat="1" ht="21.75" customHeight="1" x14ac:dyDescent="0.25">
      <c r="A415" s="30" t="s">
        <v>622</v>
      </c>
      <c r="B415" s="110" t="s">
        <v>610</v>
      </c>
      <c r="C415" s="110" t="s">
        <v>58</v>
      </c>
      <c r="D415" s="110"/>
      <c r="E415" s="110"/>
      <c r="F415" s="110"/>
      <c r="G415" s="15">
        <f t="shared" si="1"/>
        <v>11091.1</v>
      </c>
    </row>
    <row r="416" spans="1:7" s="96" customFormat="1" ht="31.5" customHeight="1" x14ac:dyDescent="0.25">
      <c r="A416" s="31" t="s">
        <v>66</v>
      </c>
      <c r="B416" s="110" t="s">
        <v>610</v>
      </c>
      <c r="C416" s="110" t="s">
        <v>58</v>
      </c>
      <c r="D416" s="110" t="s">
        <v>0</v>
      </c>
      <c r="E416" s="110"/>
      <c r="F416" s="110"/>
      <c r="G416" s="15">
        <f t="shared" si="1"/>
        <v>11091.1</v>
      </c>
    </row>
    <row r="417" spans="1:7" s="96" customFormat="1" ht="31.5" customHeight="1" x14ac:dyDescent="0.25">
      <c r="A417" s="31" t="s">
        <v>542</v>
      </c>
      <c r="B417" s="110" t="s">
        <v>610</v>
      </c>
      <c r="C417" s="110" t="s">
        <v>58</v>
      </c>
      <c r="D417" s="110" t="s">
        <v>0</v>
      </c>
      <c r="E417" s="110" t="s">
        <v>67</v>
      </c>
      <c r="F417" s="110"/>
      <c r="G417" s="15">
        <f t="shared" si="1"/>
        <v>11091.1</v>
      </c>
    </row>
    <row r="418" spans="1:7" s="96" customFormat="1" ht="31.5" customHeight="1" x14ac:dyDescent="0.25">
      <c r="A418" s="111" t="s">
        <v>115</v>
      </c>
      <c r="B418" s="110" t="s">
        <v>610</v>
      </c>
      <c r="C418" s="110" t="s">
        <v>58</v>
      </c>
      <c r="D418" s="110" t="s">
        <v>0</v>
      </c>
      <c r="E418" s="110" t="s">
        <v>67</v>
      </c>
      <c r="F418" s="110" t="s">
        <v>20</v>
      </c>
      <c r="G418" s="15">
        <v>11091.1</v>
      </c>
    </row>
    <row r="419" spans="1:7" s="96" customFormat="1" ht="18" customHeight="1" x14ac:dyDescent="0.25">
      <c r="A419" s="31" t="s">
        <v>163</v>
      </c>
      <c r="B419" s="110" t="s">
        <v>60</v>
      </c>
      <c r="C419" s="110"/>
      <c r="D419" s="110"/>
      <c r="E419" s="110"/>
      <c r="F419" s="14"/>
      <c r="G419" s="15">
        <f>SUM(G420)</f>
        <v>165299.5</v>
      </c>
    </row>
    <row r="420" spans="1:7" s="96" customFormat="1" ht="47.25" customHeight="1" x14ac:dyDescent="0.25">
      <c r="A420" s="31" t="s">
        <v>456</v>
      </c>
      <c r="B420" s="110" t="s">
        <v>60</v>
      </c>
      <c r="C420" s="110" t="s">
        <v>58</v>
      </c>
      <c r="D420" s="110"/>
      <c r="E420" s="110"/>
      <c r="F420" s="14"/>
      <c r="G420" s="15">
        <f>SUM(G421+G424+G432+G437)</f>
        <v>165299.5</v>
      </c>
    </row>
    <row r="421" spans="1:7" s="96" customFormat="1" ht="18" customHeight="1" x14ac:dyDescent="0.25">
      <c r="A421" s="31" t="s">
        <v>541</v>
      </c>
      <c r="B421" s="110" t="s">
        <v>60</v>
      </c>
      <c r="C421" s="110" t="s">
        <v>58</v>
      </c>
      <c r="D421" s="110" t="s">
        <v>0</v>
      </c>
      <c r="E421" s="110"/>
      <c r="F421" s="14"/>
      <c r="G421" s="15">
        <f>SUM(G422)</f>
        <v>43881.7</v>
      </c>
    </row>
    <row r="422" spans="1:7" s="96" customFormat="1" ht="47.25" customHeight="1" x14ac:dyDescent="0.25">
      <c r="A422" s="31" t="s">
        <v>28</v>
      </c>
      <c r="B422" s="110" t="s">
        <v>60</v>
      </c>
      <c r="C422" s="110" t="s">
        <v>58</v>
      </c>
      <c r="D422" s="110" t="s">
        <v>0</v>
      </c>
      <c r="E422" s="110" t="s">
        <v>51</v>
      </c>
      <c r="F422" s="14"/>
      <c r="G422" s="15">
        <f>SUM(G423:G423)</f>
        <v>43881.7</v>
      </c>
    </row>
    <row r="423" spans="1:7" s="96" customFormat="1" ht="31.5" customHeight="1" x14ac:dyDescent="0.25">
      <c r="A423" s="30" t="s">
        <v>116</v>
      </c>
      <c r="B423" s="110" t="s">
        <v>60</v>
      </c>
      <c r="C423" s="110" t="s">
        <v>58</v>
      </c>
      <c r="D423" s="110" t="s">
        <v>0</v>
      </c>
      <c r="E423" s="110" t="s">
        <v>51</v>
      </c>
      <c r="F423" s="14" t="s">
        <v>111</v>
      </c>
      <c r="G423" s="15">
        <v>43881.7</v>
      </c>
    </row>
    <row r="424" spans="1:7" s="96" customFormat="1" ht="47.25" customHeight="1" x14ac:dyDescent="0.25">
      <c r="A424" s="31" t="s">
        <v>449</v>
      </c>
      <c r="B424" s="110" t="s">
        <v>60</v>
      </c>
      <c r="C424" s="110" t="s">
        <v>58</v>
      </c>
      <c r="D424" s="110" t="s">
        <v>1</v>
      </c>
      <c r="E424" s="110"/>
      <c r="F424" s="14"/>
      <c r="G424" s="15">
        <f>SUM(G425+G428+G430)</f>
        <v>20408.400000000001</v>
      </c>
    </row>
    <row r="425" spans="1:7" s="96" customFormat="1" ht="18" customHeight="1" x14ac:dyDescent="0.25">
      <c r="A425" s="31" t="s">
        <v>26</v>
      </c>
      <c r="B425" s="110" t="s">
        <v>60</v>
      </c>
      <c r="C425" s="110" t="s">
        <v>58</v>
      </c>
      <c r="D425" s="110" t="s">
        <v>1</v>
      </c>
      <c r="E425" s="110" t="s">
        <v>41</v>
      </c>
      <c r="F425" s="14"/>
      <c r="G425" s="15">
        <f>SUM(G426:G427)</f>
        <v>20317.400000000001</v>
      </c>
    </row>
    <row r="426" spans="1:7" s="96" customFormat="1" ht="47.25" customHeight="1" x14ac:dyDescent="0.25">
      <c r="A426" s="111" t="s">
        <v>114</v>
      </c>
      <c r="B426" s="110" t="s">
        <v>60</v>
      </c>
      <c r="C426" s="110" t="s">
        <v>58</v>
      </c>
      <c r="D426" s="110" t="s">
        <v>1</v>
      </c>
      <c r="E426" s="110" t="s">
        <v>41</v>
      </c>
      <c r="F426" s="14" t="s">
        <v>19</v>
      </c>
      <c r="G426" s="15">
        <v>19651</v>
      </c>
    </row>
    <row r="427" spans="1:7" s="96" customFormat="1" ht="31.5" customHeight="1" x14ac:dyDescent="0.25">
      <c r="A427" s="111" t="s">
        <v>115</v>
      </c>
      <c r="B427" s="110" t="s">
        <v>60</v>
      </c>
      <c r="C427" s="110" t="s">
        <v>58</v>
      </c>
      <c r="D427" s="110" t="s">
        <v>1</v>
      </c>
      <c r="E427" s="110" t="s">
        <v>41</v>
      </c>
      <c r="F427" s="14" t="s">
        <v>20</v>
      </c>
      <c r="G427" s="15">
        <v>666.4</v>
      </c>
    </row>
    <row r="428" spans="1:7" s="96" customFormat="1" ht="18" customHeight="1" x14ac:dyDescent="0.25">
      <c r="A428" s="111" t="s">
        <v>228</v>
      </c>
      <c r="B428" s="110" t="s">
        <v>60</v>
      </c>
      <c r="C428" s="25">
        <v>1</v>
      </c>
      <c r="D428" s="110" t="s">
        <v>1</v>
      </c>
      <c r="E428" s="110" t="s">
        <v>229</v>
      </c>
      <c r="F428" s="110"/>
      <c r="G428" s="15">
        <f>SUM(G429)</f>
        <v>70</v>
      </c>
    </row>
    <row r="429" spans="1:7" s="96" customFormat="1" ht="31.5" customHeight="1" x14ac:dyDescent="0.25">
      <c r="A429" s="111" t="s">
        <v>115</v>
      </c>
      <c r="B429" s="110" t="s">
        <v>60</v>
      </c>
      <c r="C429" s="25">
        <v>1</v>
      </c>
      <c r="D429" s="110" t="s">
        <v>1</v>
      </c>
      <c r="E429" s="110" t="s">
        <v>229</v>
      </c>
      <c r="F429" s="110" t="s">
        <v>20</v>
      </c>
      <c r="G429" s="15">
        <v>70</v>
      </c>
    </row>
    <row r="430" spans="1:7" s="96" customFormat="1" ht="18" customHeight="1" x14ac:dyDescent="0.25">
      <c r="A430" s="111" t="s">
        <v>234</v>
      </c>
      <c r="B430" s="110" t="s">
        <v>60</v>
      </c>
      <c r="C430" s="110" t="s">
        <v>58</v>
      </c>
      <c r="D430" s="110" t="s">
        <v>1</v>
      </c>
      <c r="E430" s="110" t="s">
        <v>235</v>
      </c>
      <c r="F430" s="14"/>
      <c r="G430" s="15">
        <f>SUM(G431)</f>
        <v>21</v>
      </c>
    </row>
    <row r="431" spans="1:7" s="96" customFormat="1" ht="31.5" customHeight="1" x14ac:dyDescent="0.25">
      <c r="A431" s="111" t="s">
        <v>115</v>
      </c>
      <c r="B431" s="110" t="s">
        <v>60</v>
      </c>
      <c r="C431" s="110" t="s">
        <v>58</v>
      </c>
      <c r="D431" s="110" t="s">
        <v>1</v>
      </c>
      <c r="E431" s="110" t="s">
        <v>235</v>
      </c>
      <c r="F431" s="14" t="s">
        <v>20</v>
      </c>
      <c r="G431" s="15">
        <v>21</v>
      </c>
    </row>
    <row r="432" spans="1:7" s="96" customFormat="1" ht="31.5" customHeight="1" x14ac:dyDescent="0.25">
      <c r="A432" s="31" t="s">
        <v>413</v>
      </c>
      <c r="B432" s="110" t="s">
        <v>60</v>
      </c>
      <c r="C432" s="110" t="s">
        <v>58</v>
      </c>
      <c r="D432" s="110" t="s">
        <v>2</v>
      </c>
      <c r="E432" s="110"/>
      <c r="F432" s="14"/>
      <c r="G432" s="15">
        <f>SUM(G435+G433)</f>
        <v>6484.2</v>
      </c>
    </row>
    <row r="433" spans="1:7" s="96" customFormat="1" ht="31.5" customHeight="1" x14ac:dyDescent="0.25">
      <c r="A433" s="73" t="s">
        <v>642</v>
      </c>
      <c r="B433" s="110" t="s">
        <v>60</v>
      </c>
      <c r="C433" s="110" t="s">
        <v>58</v>
      </c>
      <c r="D433" s="110" t="s">
        <v>2</v>
      </c>
      <c r="E433" s="110" t="s">
        <v>641</v>
      </c>
      <c r="F433" s="14"/>
      <c r="G433" s="15">
        <f>G434</f>
        <v>3574.2</v>
      </c>
    </row>
    <row r="434" spans="1:7" s="96" customFormat="1" ht="31.5" customHeight="1" x14ac:dyDescent="0.25">
      <c r="A434" s="73" t="s">
        <v>115</v>
      </c>
      <c r="B434" s="110" t="s">
        <v>60</v>
      </c>
      <c r="C434" s="110" t="s">
        <v>58</v>
      </c>
      <c r="D434" s="110" t="s">
        <v>2</v>
      </c>
      <c r="E434" s="110" t="s">
        <v>641</v>
      </c>
      <c r="F434" s="14" t="s">
        <v>20</v>
      </c>
      <c r="G434" s="15">
        <v>3574.2</v>
      </c>
    </row>
    <row r="435" spans="1:7" s="96" customFormat="1" ht="31.5" customHeight="1" x14ac:dyDescent="0.25">
      <c r="A435" s="31" t="s">
        <v>165</v>
      </c>
      <c r="B435" s="110" t="s">
        <v>60</v>
      </c>
      <c r="C435" s="110" t="s">
        <v>58</v>
      </c>
      <c r="D435" s="110" t="s">
        <v>2</v>
      </c>
      <c r="E435" s="110" t="s">
        <v>82</v>
      </c>
      <c r="F435" s="14"/>
      <c r="G435" s="15">
        <f>SUM(G436:G436)</f>
        <v>2910</v>
      </c>
    </row>
    <row r="436" spans="1:7" s="96" customFormat="1" ht="31.5" customHeight="1" x14ac:dyDescent="0.25">
      <c r="A436" s="111" t="s">
        <v>115</v>
      </c>
      <c r="B436" s="110" t="s">
        <v>60</v>
      </c>
      <c r="C436" s="110" t="s">
        <v>58</v>
      </c>
      <c r="D436" s="110" t="s">
        <v>2</v>
      </c>
      <c r="E436" s="110" t="s">
        <v>82</v>
      </c>
      <c r="F436" s="14" t="s">
        <v>20</v>
      </c>
      <c r="G436" s="15">
        <f>1500+900+4084.2-3574.2</f>
        <v>2910</v>
      </c>
    </row>
    <row r="437" spans="1:7" s="96" customFormat="1" ht="31.5" customHeight="1" x14ac:dyDescent="0.25">
      <c r="A437" s="31" t="s">
        <v>205</v>
      </c>
      <c r="B437" s="110" t="s">
        <v>60</v>
      </c>
      <c r="C437" s="110" t="s">
        <v>58</v>
      </c>
      <c r="D437" s="110" t="s">
        <v>3</v>
      </c>
      <c r="E437" s="110"/>
      <c r="F437" s="110"/>
      <c r="G437" s="15">
        <f>SUM(G438+G441)</f>
        <v>94525.2</v>
      </c>
    </row>
    <row r="438" spans="1:7" s="96" customFormat="1" ht="48" customHeight="1" x14ac:dyDescent="0.25">
      <c r="A438" s="111" t="s">
        <v>347</v>
      </c>
      <c r="B438" s="110" t="s">
        <v>60</v>
      </c>
      <c r="C438" s="110" t="s">
        <v>58</v>
      </c>
      <c r="D438" s="110" t="s">
        <v>3</v>
      </c>
      <c r="E438" s="110" t="s">
        <v>315</v>
      </c>
      <c r="F438" s="110"/>
      <c r="G438" s="15">
        <f>SUM(G439:G440)</f>
        <v>81934</v>
      </c>
    </row>
    <row r="439" spans="1:7" s="96" customFormat="1" ht="31.5" customHeight="1" x14ac:dyDescent="0.25">
      <c r="A439" s="111" t="s">
        <v>115</v>
      </c>
      <c r="B439" s="110" t="s">
        <v>60</v>
      </c>
      <c r="C439" s="110" t="s">
        <v>58</v>
      </c>
      <c r="D439" s="110" t="s">
        <v>3</v>
      </c>
      <c r="E439" s="110" t="s">
        <v>315</v>
      </c>
      <c r="F439" s="110" t="s">
        <v>20</v>
      </c>
      <c r="G439" s="15">
        <v>91.4</v>
      </c>
    </row>
    <row r="440" spans="1:7" s="96" customFormat="1" ht="31.5" customHeight="1" x14ac:dyDescent="0.25">
      <c r="A440" s="111" t="s">
        <v>118</v>
      </c>
      <c r="B440" s="110" t="s">
        <v>60</v>
      </c>
      <c r="C440" s="110" t="s">
        <v>58</v>
      </c>
      <c r="D440" s="110" t="s">
        <v>3</v>
      </c>
      <c r="E440" s="110" t="s">
        <v>315</v>
      </c>
      <c r="F440" s="110" t="s">
        <v>119</v>
      </c>
      <c r="G440" s="15">
        <v>81842.600000000006</v>
      </c>
    </row>
    <row r="441" spans="1:7" s="96" customFormat="1" ht="51" customHeight="1" x14ac:dyDescent="0.25">
      <c r="A441" s="111" t="s">
        <v>347</v>
      </c>
      <c r="B441" s="110" t="s">
        <v>60</v>
      </c>
      <c r="C441" s="110" t="s">
        <v>58</v>
      </c>
      <c r="D441" s="110" t="s">
        <v>3</v>
      </c>
      <c r="E441" s="110" t="s">
        <v>241</v>
      </c>
      <c r="F441" s="110"/>
      <c r="G441" s="15">
        <f>SUM(G442)</f>
        <v>12591.2</v>
      </c>
    </row>
    <row r="442" spans="1:7" s="96" customFormat="1" ht="31.5" customHeight="1" x14ac:dyDescent="0.25">
      <c r="A442" s="111" t="s">
        <v>118</v>
      </c>
      <c r="B442" s="110" t="s">
        <v>60</v>
      </c>
      <c r="C442" s="110" t="s">
        <v>58</v>
      </c>
      <c r="D442" s="110" t="s">
        <v>3</v>
      </c>
      <c r="E442" s="110" t="s">
        <v>241</v>
      </c>
      <c r="F442" s="110" t="s">
        <v>119</v>
      </c>
      <c r="G442" s="15">
        <v>12591.2</v>
      </c>
    </row>
    <row r="443" spans="1:7" s="96" customFormat="1" ht="18" customHeight="1" x14ac:dyDescent="0.25">
      <c r="A443" s="31" t="s">
        <v>393</v>
      </c>
      <c r="B443" s="110" t="s">
        <v>57</v>
      </c>
      <c r="C443" s="110"/>
      <c r="D443" s="110"/>
      <c r="E443" s="110"/>
      <c r="F443" s="14"/>
      <c r="G443" s="15">
        <f>SUM(G444+G448)</f>
        <v>41971.199999999997</v>
      </c>
    </row>
    <row r="444" spans="1:7" s="96" customFormat="1" ht="18" customHeight="1" x14ac:dyDescent="0.25">
      <c r="A444" s="31" t="s">
        <v>166</v>
      </c>
      <c r="B444" s="110" t="s">
        <v>57</v>
      </c>
      <c r="C444" s="110" t="s">
        <v>93</v>
      </c>
      <c r="D444" s="110"/>
      <c r="E444" s="110"/>
      <c r="F444" s="14"/>
      <c r="G444" s="15">
        <f>SUM(G445)</f>
        <v>40908.899999999994</v>
      </c>
    </row>
    <row r="445" spans="1:7" s="96" customFormat="1" ht="31.5" customHeight="1" x14ac:dyDescent="0.25">
      <c r="A445" s="111" t="s">
        <v>62</v>
      </c>
      <c r="B445" s="110" t="s">
        <v>57</v>
      </c>
      <c r="C445" s="110" t="s">
        <v>93</v>
      </c>
      <c r="D445" s="110" t="s">
        <v>0</v>
      </c>
      <c r="E445" s="110"/>
      <c r="F445" s="14"/>
      <c r="G445" s="15">
        <f>SUM(G446)</f>
        <v>40908.899999999994</v>
      </c>
    </row>
    <row r="446" spans="1:7" s="96" customFormat="1" ht="18" customHeight="1" x14ac:dyDescent="0.25">
      <c r="A446" s="31" t="s">
        <v>176</v>
      </c>
      <c r="B446" s="110" t="s">
        <v>57</v>
      </c>
      <c r="C446" s="110">
        <v>2</v>
      </c>
      <c r="D446" s="110" t="s">
        <v>0</v>
      </c>
      <c r="E446" s="110" t="s">
        <v>177</v>
      </c>
      <c r="F446" s="14"/>
      <c r="G446" s="15">
        <f>SUM(G447:G447)</f>
        <v>40908.899999999994</v>
      </c>
    </row>
    <row r="447" spans="1:7" s="96" customFormat="1" ht="18" customHeight="1" x14ac:dyDescent="0.25">
      <c r="A447" s="30" t="s">
        <v>117</v>
      </c>
      <c r="B447" s="110" t="s">
        <v>57</v>
      </c>
      <c r="C447" s="110">
        <v>2</v>
      </c>
      <c r="D447" s="110" t="s">
        <v>0</v>
      </c>
      <c r="E447" s="110" t="s">
        <v>177</v>
      </c>
      <c r="F447" s="14" t="s">
        <v>109</v>
      </c>
      <c r="G447" s="15">
        <f>22090.8+18818.1</f>
        <v>40908.899999999994</v>
      </c>
    </row>
    <row r="448" spans="1:7" s="96" customFormat="1" ht="47.25" customHeight="1" x14ac:dyDescent="0.25">
      <c r="A448" s="111" t="s">
        <v>435</v>
      </c>
      <c r="B448" s="110" t="s">
        <v>57</v>
      </c>
      <c r="C448" s="110" t="s">
        <v>139</v>
      </c>
      <c r="D448" s="110"/>
      <c r="E448" s="110"/>
      <c r="F448" s="14"/>
      <c r="G448" s="15">
        <f>G449</f>
        <v>1062.3</v>
      </c>
    </row>
    <row r="449" spans="1:7" s="96" customFormat="1" ht="47.25" customHeight="1" x14ac:dyDescent="0.25">
      <c r="A449" s="111" t="s">
        <v>437</v>
      </c>
      <c r="B449" s="110" t="s">
        <v>57</v>
      </c>
      <c r="C449" s="110" t="s">
        <v>139</v>
      </c>
      <c r="D449" s="110" t="s">
        <v>0</v>
      </c>
      <c r="E449" s="110"/>
      <c r="F449" s="14"/>
      <c r="G449" s="15">
        <f>G450</f>
        <v>1062.3</v>
      </c>
    </row>
    <row r="450" spans="1:7" s="96" customFormat="1" ht="47.25" customHeight="1" x14ac:dyDescent="0.25">
      <c r="A450" s="111" t="s">
        <v>436</v>
      </c>
      <c r="B450" s="110" t="s">
        <v>57</v>
      </c>
      <c r="C450" s="110" t="s">
        <v>139</v>
      </c>
      <c r="D450" s="110" t="s">
        <v>0</v>
      </c>
      <c r="E450" s="110" t="s">
        <v>195</v>
      </c>
      <c r="F450" s="14"/>
      <c r="G450" s="15">
        <f>G451</f>
        <v>1062.3</v>
      </c>
    </row>
    <row r="451" spans="1:7" s="96" customFormat="1" ht="31.5" customHeight="1" x14ac:dyDescent="0.25">
      <c r="A451" s="111" t="s">
        <v>115</v>
      </c>
      <c r="B451" s="110" t="s">
        <v>57</v>
      </c>
      <c r="C451" s="110" t="s">
        <v>139</v>
      </c>
      <c r="D451" s="110" t="s">
        <v>0</v>
      </c>
      <c r="E451" s="110" t="s">
        <v>195</v>
      </c>
      <c r="F451" s="14" t="s">
        <v>20</v>
      </c>
      <c r="G451" s="15">
        <v>1062.3</v>
      </c>
    </row>
    <row r="452" spans="1:7" s="96" customFormat="1" ht="18" customHeight="1" x14ac:dyDescent="0.25">
      <c r="A452" s="31" t="s">
        <v>404</v>
      </c>
      <c r="B452" s="110" t="s">
        <v>48</v>
      </c>
      <c r="C452" s="110"/>
      <c r="D452" s="110"/>
      <c r="E452" s="110"/>
      <c r="F452" s="110"/>
      <c r="G452" s="15">
        <f>SUM(G453+G457)</f>
        <v>7687.7000000000007</v>
      </c>
    </row>
    <row r="453" spans="1:7" s="96" customFormat="1" ht="50.25" customHeight="1" x14ac:dyDescent="0.25">
      <c r="A453" s="31" t="s">
        <v>439</v>
      </c>
      <c r="B453" s="110" t="s">
        <v>48</v>
      </c>
      <c r="C453" s="110" t="s">
        <v>58</v>
      </c>
      <c r="D453" s="110"/>
      <c r="E453" s="110"/>
      <c r="F453" s="110"/>
      <c r="G453" s="15">
        <f>SUM(G454)</f>
        <v>3162.1</v>
      </c>
    </row>
    <row r="454" spans="1:7" s="96" customFormat="1" ht="31.5" customHeight="1" x14ac:dyDescent="0.25">
      <c r="A454" s="31" t="s">
        <v>405</v>
      </c>
      <c r="B454" s="110" t="s">
        <v>48</v>
      </c>
      <c r="C454" s="110" t="s">
        <v>58</v>
      </c>
      <c r="D454" s="110" t="s">
        <v>0</v>
      </c>
      <c r="E454" s="110"/>
      <c r="F454" s="110"/>
      <c r="G454" s="15">
        <f>SUM(G455)</f>
        <v>3162.1</v>
      </c>
    </row>
    <row r="455" spans="1:7" s="96" customFormat="1" ht="31.5" customHeight="1" x14ac:dyDescent="0.25">
      <c r="A455" s="31" t="s">
        <v>406</v>
      </c>
      <c r="B455" s="110" t="s">
        <v>48</v>
      </c>
      <c r="C455" s="110" t="s">
        <v>58</v>
      </c>
      <c r="D455" s="110" t="s">
        <v>0</v>
      </c>
      <c r="E455" s="110" t="s">
        <v>49</v>
      </c>
      <c r="F455" s="14"/>
      <c r="G455" s="15">
        <f>SUM(G456:G456)</f>
        <v>3162.1</v>
      </c>
    </row>
    <row r="456" spans="1:7" s="96" customFormat="1" ht="31.5" customHeight="1" x14ac:dyDescent="0.25">
      <c r="A456" s="30" t="s">
        <v>116</v>
      </c>
      <c r="B456" s="110" t="s">
        <v>48</v>
      </c>
      <c r="C456" s="110" t="s">
        <v>58</v>
      </c>
      <c r="D456" s="110" t="s">
        <v>0</v>
      </c>
      <c r="E456" s="110" t="s">
        <v>49</v>
      </c>
      <c r="F456" s="14" t="s">
        <v>111</v>
      </c>
      <c r="G456" s="15">
        <v>3162.1</v>
      </c>
    </row>
    <row r="457" spans="1:7" s="96" customFormat="1" ht="47.25" customHeight="1" x14ac:dyDescent="0.25">
      <c r="A457" s="31" t="s">
        <v>440</v>
      </c>
      <c r="B457" s="110" t="s">
        <v>126</v>
      </c>
      <c r="C457" s="110" t="s">
        <v>93</v>
      </c>
      <c r="D457" s="110"/>
      <c r="E457" s="110"/>
      <c r="F457" s="14"/>
      <c r="G457" s="15">
        <f>G458</f>
        <v>4525.6000000000004</v>
      </c>
    </row>
    <row r="458" spans="1:7" s="96" customFormat="1" ht="34.950000000000003" customHeight="1" x14ac:dyDescent="0.25">
      <c r="A458" s="31" t="s">
        <v>128</v>
      </c>
      <c r="B458" s="110" t="s">
        <v>48</v>
      </c>
      <c r="C458" s="110" t="s">
        <v>93</v>
      </c>
      <c r="D458" s="110" t="s">
        <v>0</v>
      </c>
      <c r="E458" s="110"/>
      <c r="F458" s="14"/>
      <c r="G458" s="15">
        <f>G461+G464+G459</f>
        <v>4525.6000000000004</v>
      </c>
    </row>
    <row r="459" spans="1:7" s="96" customFormat="1" ht="34.950000000000003" customHeight="1" x14ac:dyDescent="0.25">
      <c r="A459" s="31" t="s">
        <v>581</v>
      </c>
      <c r="B459" s="110" t="s">
        <v>48</v>
      </c>
      <c r="C459" s="110" t="s">
        <v>93</v>
      </c>
      <c r="D459" s="110" t="s">
        <v>0</v>
      </c>
      <c r="E459" s="110" t="s">
        <v>281</v>
      </c>
      <c r="F459" s="14"/>
      <c r="G459" s="15">
        <f>G460</f>
        <v>947.2</v>
      </c>
    </row>
    <row r="460" spans="1:7" s="96" customFormat="1" ht="34.950000000000003" customHeight="1" x14ac:dyDescent="0.25">
      <c r="A460" s="111" t="s">
        <v>115</v>
      </c>
      <c r="B460" s="110" t="s">
        <v>48</v>
      </c>
      <c r="C460" s="110" t="s">
        <v>93</v>
      </c>
      <c r="D460" s="110" t="s">
        <v>0</v>
      </c>
      <c r="E460" s="110" t="s">
        <v>281</v>
      </c>
      <c r="F460" s="14" t="s">
        <v>20</v>
      </c>
      <c r="G460" s="15">
        <v>947.2</v>
      </c>
    </row>
    <row r="461" spans="1:7" s="96" customFormat="1" ht="31.5" customHeight="1" x14ac:dyDescent="0.25">
      <c r="A461" s="31" t="s">
        <v>129</v>
      </c>
      <c r="B461" s="110" t="s">
        <v>48</v>
      </c>
      <c r="C461" s="110" t="s">
        <v>93</v>
      </c>
      <c r="D461" s="110" t="s">
        <v>0</v>
      </c>
      <c r="E461" s="110" t="s">
        <v>127</v>
      </c>
      <c r="F461" s="14"/>
      <c r="G461" s="15">
        <f>SUM(G462:G463)</f>
        <v>3306.3</v>
      </c>
    </row>
    <row r="462" spans="1:7" s="96" customFormat="1" ht="47.25" customHeight="1" x14ac:dyDescent="0.25">
      <c r="A462" s="31" t="s">
        <v>114</v>
      </c>
      <c r="B462" s="110" t="s">
        <v>48</v>
      </c>
      <c r="C462" s="110" t="s">
        <v>93</v>
      </c>
      <c r="D462" s="110" t="s">
        <v>0</v>
      </c>
      <c r="E462" s="110" t="s">
        <v>127</v>
      </c>
      <c r="F462" s="14" t="s">
        <v>19</v>
      </c>
      <c r="G462" s="15">
        <v>1500</v>
      </c>
    </row>
    <row r="463" spans="1:7" s="96" customFormat="1" ht="31.5" customHeight="1" x14ac:dyDescent="0.25">
      <c r="A463" s="111" t="s">
        <v>115</v>
      </c>
      <c r="B463" s="110" t="s">
        <v>48</v>
      </c>
      <c r="C463" s="110" t="s">
        <v>93</v>
      </c>
      <c r="D463" s="110" t="s">
        <v>0</v>
      </c>
      <c r="E463" s="110" t="s">
        <v>127</v>
      </c>
      <c r="F463" s="14" t="s">
        <v>20</v>
      </c>
      <c r="G463" s="15">
        <f>670+403.1+210.5+522.7</f>
        <v>1806.3</v>
      </c>
    </row>
    <row r="464" spans="1:7" s="96" customFormat="1" ht="31.5" customHeight="1" x14ac:dyDescent="0.25">
      <c r="A464" s="111" t="s">
        <v>267</v>
      </c>
      <c r="B464" s="110" t="s">
        <v>48</v>
      </c>
      <c r="C464" s="110" t="s">
        <v>93</v>
      </c>
      <c r="D464" s="110" t="s">
        <v>0</v>
      </c>
      <c r="E464" s="110" t="s">
        <v>266</v>
      </c>
      <c r="F464" s="14"/>
      <c r="G464" s="15">
        <f>G465</f>
        <v>272.10000000000002</v>
      </c>
    </row>
    <row r="465" spans="1:7" s="96" customFormat="1" ht="31.5" customHeight="1" x14ac:dyDescent="0.25">
      <c r="A465" s="111" t="s">
        <v>115</v>
      </c>
      <c r="B465" s="110" t="s">
        <v>48</v>
      </c>
      <c r="C465" s="110" t="s">
        <v>93</v>
      </c>
      <c r="D465" s="110" t="s">
        <v>0</v>
      </c>
      <c r="E465" s="110" t="s">
        <v>266</v>
      </c>
      <c r="F465" s="14" t="s">
        <v>20</v>
      </c>
      <c r="G465" s="15">
        <v>272.10000000000002</v>
      </c>
    </row>
    <row r="466" spans="1:7" s="96" customFormat="1" ht="31.5" customHeight="1" x14ac:dyDescent="0.25">
      <c r="A466" s="31" t="s">
        <v>407</v>
      </c>
      <c r="B466" s="110" t="s">
        <v>68</v>
      </c>
      <c r="C466" s="110"/>
      <c r="D466" s="110"/>
      <c r="E466" s="110"/>
      <c r="F466" s="14"/>
      <c r="G466" s="15">
        <f>SUM(G467)</f>
        <v>25603.8</v>
      </c>
    </row>
    <row r="467" spans="1:7" s="96" customFormat="1" ht="31.5" customHeight="1" x14ac:dyDescent="0.25">
      <c r="A467" s="31" t="s">
        <v>408</v>
      </c>
      <c r="B467" s="110" t="s">
        <v>68</v>
      </c>
      <c r="C467" s="110" t="s">
        <v>58</v>
      </c>
      <c r="D467" s="110"/>
      <c r="E467" s="110"/>
      <c r="F467" s="110"/>
      <c r="G467" s="15">
        <f>G468+G471</f>
        <v>25603.8</v>
      </c>
    </row>
    <row r="468" spans="1:7" s="96" customFormat="1" ht="31.5" customHeight="1" x14ac:dyDescent="0.25">
      <c r="A468" s="111" t="s">
        <v>167</v>
      </c>
      <c r="B468" s="110" t="s">
        <v>68</v>
      </c>
      <c r="C468" s="110" t="s">
        <v>58</v>
      </c>
      <c r="D468" s="110" t="s">
        <v>0</v>
      </c>
      <c r="E468" s="110"/>
      <c r="F468" s="110"/>
      <c r="G468" s="15">
        <f>SUM(G469)</f>
        <v>24223.8</v>
      </c>
    </row>
    <row r="469" spans="1:7" s="96" customFormat="1" ht="31.5" customHeight="1" x14ac:dyDescent="0.25">
      <c r="A469" s="31" t="s">
        <v>409</v>
      </c>
      <c r="B469" s="110" t="s">
        <v>68</v>
      </c>
      <c r="C469" s="110" t="s">
        <v>58</v>
      </c>
      <c r="D469" s="110" t="s">
        <v>0</v>
      </c>
      <c r="E469" s="110" t="s">
        <v>69</v>
      </c>
      <c r="F469" s="110"/>
      <c r="G469" s="15">
        <f>SUM(G470:G470)</f>
        <v>24223.8</v>
      </c>
    </row>
    <row r="470" spans="1:7" s="96" customFormat="1" ht="18" customHeight="1" x14ac:dyDescent="0.25">
      <c r="A470" s="111" t="s">
        <v>117</v>
      </c>
      <c r="B470" s="110" t="s">
        <v>68</v>
      </c>
      <c r="C470" s="110" t="s">
        <v>58</v>
      </c>
      <c r="D470" s="110" t="s">
        <v>0</v>
      </c>
      <c r="E470" s="110" t="s">
        <v>69</v>
      </c>
      <c r="F470" s="110" t="s">
        <v>109</v>
      </c>
      <c r="G470" s="15">
        <f>21223.8+3000</f>
        <v>24223.8</v>
      </c>
    </row>
    <row r="471" spans="1:7" s="96" customFormat="1" ht="31.5" customHeight="1" x14ac:dyDescent="0.25">
      <c r="A471" s="111" t="s">
        <v>360</v>
      </c>
      <c r="B471" s="110" t="s">
        <v>68</v>
      </c>
      <c r="C471" s="110" t="s">
        <v>58</v>
      </c>
      <c r="D471" s="110" t="s">
        <v>2</v>
      </c>
      <c r="E471" s="110"/>
      <c r="F471" s="110"/>
      <c r="G471" s="15">
        <f>G472</f>
        <v>1380</v>
      </c>
    </row>
    <row r="472" spans="1:7" s="96" customFormat="1" ht="63" customHeight="1" x14ac:dyDescent="0.25">
      <c r="A472" s="111" t="s">
        <v>411</v>
      </c>
      <c r="B472" s="110" t="s">
        <v>68</v>
      </c>
      <c r="C472" s="110" t="s">
        <v>58</v>
      </c>
      <c r="D472" s="110" t="s">
        <v>2</v>
      </c>
      <c r="E472" s="110" t="s">
        <v>359</v>
      </c>
      <c r="F472" s="110"/>
      <c r="G472" s="15">
        <f>G473</f>
        <v>1380</v>
      </c>
    </row>
    <row r="473" spans="1:7" s="96" customFormat="1" ht="18" customHeight="1" x14ac:dyDescent="0.25">
      <c r="A473" s="30" t="s">
        <v>117</v>
      </c>
      <c r="B473" s="110" t="s">
        <v>68</v>
      </c>
      <c r="C473" s="110" t="s">
        <v>58</v>
      </c>
      <c r="D473" s="110" t="s">
        <v>2</v>
      </c>
      <c r="E473" s="110" t="s">
        <v>359</v>
      </c>
      <c r="F473" s="110" t="s">
        <v>109</v>
      </c>
      <c r="G473" s="15">
        <v>1380</v>
      </c>
    </row>
    <row r="474" spans="1:7" s="96" customFormat="1" ht="31.5" customHeight="1" x14ac:dyDescent="0.25">
      <c r="A474" s="111" t="s">
        <v>412</v>
      </c>
      <c r="B474" s="110" t="s">
        <v>122</v>
      </c>
      <c r="C474" s="110"/>
      <c r="D474" s="110"/>
      <c r="E474" s="110"/>
      <c r="F474" s="110"/>
      <c r="G474" s="15">
        <f>SUM(G475)</f>
        <v>23240</v>
      </c>
    </row>
    <row r="475" spans="1:7" s="96" customFormat="1" ht="31.5" customHeight="1" x14ac:dyDescent="0.25">
      <c r="A475" s="111" t="s">
        <v>415</v>
      </c>
      <c r="B475" s="110" t="s">
        <v>122</v>
      </c>
      <c r="C475" s="110" t="s">
        <v>58</v>
      </c>
      <c r="D475" s="110"/>
      <c r="E475" s="110"/>
      <c r="F475" s="110"/>
      <c r="G475" s="15">
        <f>SUM(G476+G487+G490+G493)</f>
        <v>23240</v>
      </c>
    </row>
    <row r="476" spans="1:7" s="96" customFormat="1" ht="47.25" customHeight="1" x14ac:dyDescent="0.25">
      <c r="A476" s="111" t="s">
        <v>448</v>
      </c>
      <c r="B476" s="110" t="s">
        <v>122</v>
      </c>
      <c r="C476" s="110" t="s">
        <v>58</v>
      </c>
      <c r="D476" s="110" t="s">
        <v>0</v>
      </c>
      <c r="E476" s="110"/>
      <c r="F476" s="110"/>
      <c r="G476" s="15">
        <f>SUM(G477+G481+G485+G483)</f>
        <v>11437.300000000001</v>
      </c>
    </row>
    <row r="477" spans="1:7" s="96" customFormat="1" ht="18" customHeight="1" x14ac:dyDescent="0.25">
      <c r="A477" s="31" t="s">
        <v>17</v>
      </c>
      <c r="B477" s="110" t="s">
        <v>122</v>
      </c>
      <c r="C477" s="110" t="s">
        <v>58</v>
      </c>
      <c r="D477" s="110" t="s">
        <v>0</v>
      </c>
      <c r="E477" s="110" t="s">
        <v>41</v>
      </c>
      <c r="F477" s="110"/>
      <c r="G477" s="15">
        <f>SUM(G478:G480)</f>
        <v>11276.2</v>
      </c>
    </row>
    <row r="478" spans="1:7" s="96" customFormat="1" ht="47.25" customHeight="1" x14ac:dyDescent="0.25">
      <c r="A478" s="111" t="s">
        <v>114</v>
      </c>
      <c r="B478" s="110" t="s">
        <v>122</v>
      </c>
      <c r="C478" s="110" t="s">
        <v>58</v>
      </c>
      <c r="D478" s="110" t="s">
        <v>0</v>
      </c>
      <c r="E478" s="110" t="s">
        <v>41</v>
      </c>
      <c r="F478" s="110" t="s">
        <v>19</v>
      </c>
      <c r="G478" s="15">
        <v>11064.6</v>
      </c>
    </row>
    <row r="479" spans="1:7" s="96" customFormat="1" ht="31.5" customHeight="1" x14ac:dyDescent="0.25">
      <c r="A479" s="111" t="s">
        <v>115</v>
      </c>
      <c r="B479" s="110" t="s">
        <v>122</v>
      </c>
      <c r="C479" s="110" t="s">
        <v>58</v>
      </c>
      <c r="D479" s="110" t="s">
        <v>0</v>
      </c>
      <c r="E479" s="110" t="s">
        <v>41</v>
      </c>
      <c r="F479" s="110" t="s">
        <v>20</v>
      </c>
      <c r="G479" s="15">
        <v>203.6</v>
      </c>
    </row>
    <row r="480" spans="1:7" s="96" customFormat="1" ht="18" customHeight="1" x14ac:dyDescent="0.25">
      <c r="A480" s="111" t="s">
        <v>21</v>
      </c>
      <c r="B480" s="110" t="s">
        <v>122</v>
      </c>
      <c r="C480" s="110" t="s">
        <v>58</v>
      </c>
      <c r="D480" s="110" t="s">
        <v>0</v>
      </c>
      <c r="E480" s="110" t="s">
        <v>41</v>
      </c>
      <c r="F480" s="110" t="s">
        <v>22</v>
      </c>
      <c r="G480" s="15">
        <v>8</v>
      </c>
    </row>
    <row r="481" spans="1:7" s="96" customFormat="1" ht="18" customHeight="1" x14ac:dyDescent="0.25">
      <c r="A481" s="111" t="s">
        <v>228</v>
      </c>
      <c r="B481" s="110" t="s">
        <v>122</v>
      </c>
      <c r="C481" s="25">
        <v>1</v>
      </c>
      <c r="D481" s="110" t="s">
        <v>0</v>
      </c>
      <c r="E481" s="110" t="s">
        <v>229</v>
      </c>
      <c r="F481" s="110"/>
      <c r="G481" s="15">
        <f>SUM(G482)</f>
        <v>31.7</v>
      </c>
    </row>
    <row r="482" spans="1:7" s="96" customFormat="1" ht="31.5" customHeight="1" x14ac:dyDescent="0.25">
      <c r="A482" s="111" t="s">
        <v>115</v>
      </c>
      <c r="B482" s="110" t="s">
        <v>122</v>
      </c>
      <c r="C482" s="25">
        <v>1</v>
      </c>
      <c r="D482" s="110" t="s">
        <v>0</v>
      </c>
      <c r="E482" s="110" t="s">
        <v>229</v>
      </c>
      <c r="F482" s="110" t="s">
        <v>20</v>
      </c>
      <c r="G482" s="15">
        <v>31.7</v>
      </c>
    </row>
    <row r="483" spans="1:7" s="96" customFormat="1" ht="18" customHeight="1" x14ac:dyDescent="0.25">
      <c r="A483" s="111" t="s">
        <v>234</v>
      </c>
      <c r="B483" s="110" t="s">
        <v>122</v>
      </c>
      <c r="C483" s="110" t="s">
        <v>58</v>
      </c>
      <c r="D483" s="110" t="s">
        <v>0</v>
      </c>
      <c r="E483" s="110" t="s">
        <v>235</v>
      </c>
      <c r="F483" s="14"/>
      <c r="G483" s="15">
        <f>SUM(G484)</f>
        <v>71.8</v>
      </c>
    </row>
    <row r="484" spans="1:7" s="96" customFormat="1" ht="31.5" customHeight="1" x14ac:dyDescent="0.25">
      <c r="A484" s="111" t="s">
        <v>115</v>
      </c>
      <c r="B484" s="110" t="s">
        <v>122</v>
      </c>
      <c r="C484" s="110" t="s">
        <v>58</v>
      </c>
      <c r="D484" s="110" t="s">
        <v>0</v>
      </c>
      <c r="E484" s="110" t="s">
        <v>235</v>
      </c>
      <c r="F484" s="14" t="s">
        <v>20</v>
      </c>
      <c r="G484" s="15">
        <v>71.8</v>
      </c>
    </row>
    <row r="485" spans="1:7" s="96" customFormat="1" ht="31.5" customHeight="1" x14ac:dyDescent="0.25">
      <c r="A485" s="111" t="s">
        <v>230</v>
      </c>
      <c r="B485" s="110" t="s">
        <v>122</v>
      </c>
      <c r="C485" s="25">
        <v>1</v>
      </c>
      <c r="D485" s="110" t="s">
        <v>0</v>
      </c>
      <c r="E485" s="110" t="s">
        <v>231</v>
      </c>
      <c r="F485" s="110"/>
      <c r="G485" s="15">
        <f>SUM(G486)</f>
        <v>57.6</v>
      </c>
    </row>
    <row r="486" spans="1:7" s="96" customFormat="1" ht="31.5" customHeight="1" x14ac:dyDescent="0.25">
      <c r="A486" s="111" t="s">
        <v>115</v>
      </c>
      <c r="B486" s="110" t="s">
        <v>122</v>
      </c>
      <c r="C486" s="25">
        <v>1</v>
      </c>
      <c r="D486" s="110" t="s">
        <v>0</v>
      </c>
      <c r="E486" s="110" t="s">
        <v>231</v>
      </c>
      <c r="F486" s="110" t="s">
        <v>20</v>
      </c>
      <c r="G486" s="15">
        <v>57.6</v>
      </c>
    </row>
    <row r="487" spans="1:7" s="96" customFormat="1" ht="47.25" customHeight="1" x14ac:dyDescent="0.25">
      <c r="A487" s="111" t="s">
        <v>444</v>
      </c>
      <c r="B487" s="110" t="s">
        <v>122</v>
      </c>
      <c r="C487" s="110" t="s">
        <v>58</v>
      </c>
      <c r="D487" s="110" t="s">
        <v>1</v>
      </c>
      <c r="E487" s="110"/>
      <c r="F487" s="110"/>
      <c r="G487" s="15">
        <f>G488</f>
        <v>9063.9</v>
      </c>
    </row>
    <row r="488" spans="1:7" s="96" customFormat="1" ht="47.25" customHeight="1" x14ac:dyDescent="0.25">
      <c r="A488" s="111" t="s">
        <v>28</v>
      </c>
      <c r="B488" s="110" t="s">
        <v>122</v>
      </c>
      <c r="C488" s="110" t="s">
        <v>58</v>
      </c>
      <c r="D488" s="110" t="s">
        <v>1</v>
      </c>
      <c r="E488" s="110" t="s">
        <v>51</v>
      </c>
      <c r="F488" s="110"/>
      <c r="G488" s="15">
        <f>G489</f>
        <v>9063.9</v>
      </c>
    </row>
    <row r="489" spans="1:7" s="96" customFormat="1" ht="31.5" customHeight="1" x14ac:dyDescent="0.25">
      <c r="A489" s="30" t="s">
        <v>116</v>
      </c>
      <c r="B489" s="110" t="s">
        <v>122</v>
      </c>
      <c r="C489" s="110" t="s">
        <v>58</v>
      </c>
      <c r="D489" s="110" t="s">
        <v>1</v>
      </c>
      <c r="E489" s="110" t="s">
        <v>51</v>
      </c>
      <c r="F489" s="110" t="s">
        <v>111</v>
      </c>
      <c r="G489" s="15">
        <v>9063.9</v>
      </c>
    </row>
    <row r="490" spans="1:7" s="96" customFormat="1" ht="36.75" customHeight="1" x14ac:dyDescent="0.25">
      <c r="A490" s="111" t="s">
        <v>543</v>
      </c>
      <c r="B490" s="110" t="s">
        <v>122</v>
      </c>
      <c r="C490" s="110" t="s">
        <v>58</v>
      </c>
      <c r="D490" s="110" t="s">
        <v>2</v>
      </c>
      <c r="E490" s="110"/>
      <c r="F490" s="110"/>
      <c r="G490" s="15">
        <f>G491+G6509</f>
        <v>1390</v>
      </c>
    </row>
    <row r="491" spans="1:7" s="96" customFormat="1" ht="47.25" customHeight="1" x14ac:dyDescent="0.25">
      <c r="A491" s="111" t="s">
        <v>549</v>
      </c>
      <c r="B491" s="110" t="s">
        <v>122</v>
      </c>
      <c r="C491" s="110" t="s">
        <v>58</v>
      </c>
      <c r="D491" s="110" t="s">
        <v>2</v>
      </c>
      <c r="E491" s="110" t="s">
        <v>138</v>
      </c>
      <c r="F491" s="110"/>
      <c r="G491" s="15">
        <f>G492</f>
        <v>1390</v>
      </c>
    </row>
    <row r="492" spans="1:7" s="96" customFormat="1" ht="31.5" customHeight="1" x14ac:dyDescent="0.25">
      <c r="A492" s="111" t="s">
        <v>115</v>
      </c>
      <c r="B492" s="110" t="s">
        <v>122</v>
      </c>
      <c r="C492" s="110" t="s">
        <v>58</v>
      </c>
      <c r="D492" s="110" t="s">
        <v>2</v>
      </c>
      <c r="E492" s="110" t="s">
        <v>138</v>
      </c>
      <c r="F492" s="110" t="s">
        <v>20</v>
      </c>
      <c r="G492" s="15">
        <v>1390</v>
      </c>
    </row>
    <row r="493" spans="1:7" s="96" customFormat="1" ht="31.5" customHeight="1" x14ac:dyDescent="0.25">
      <c r="A493" s="111" t="s">
        <v>171</v>
      </c>
      <c r="B493" s="110" t="s">
        <v>122</v>
      </c>
      <c r="C493" s="110" t="s">
        <v>58</v>
      </c>
      <c r="D493" s="110" t="s">
        <v>3</v>
      </c>
      <c r="E493" s="110"/>
      <c r="F493" s="110"/>
      <c r="G493" s="15">
        <f>G496+G494</f>
        <v>1348.8</v>
      </c>
    </row>
    <row r="494" spans="1:7" s="96" customFormat="1" ht="18.75" customHeight="1" x14ac:dyDescent="0.25">
      <c r="A494" s="111" t="s">
        <v>566</v>
      </c>
      <c r="B494" s="110" t="s">
        <v>122</v>
      </c>
      <c r="C494" s="110" t="s">
        <v>58</v>
      </c>
      <c r="D494" s="110" t="s">
        <v>3</v>
      </c>
      <c r="E494" s="110" t="s">
        <v>643</v>
      </c>
      <c r="F494" s="110"/>
      <c r="G494" s="15">
        <f>G495</f>
        <v>390.8</v>
      </c>
    </row>
    <row r="495" spans="1:7" s="96" customFormat="1" ht="21.75" customHeight="1" x14ac:dyDescent="0.25">
      <c r="A495" s="111" t="s">
        <v>21</v>
      </c>
      <c r="B495" s="110" t="s">
        <v>122</v>
      </c>
      <c r="C495" s="110" t="s">
        <v>58</v>
      </c>
      <c r="D495" s="110" t="s">
        <v>3</v>
      </c>
      <c r="E495" s="110" t="s">
        <v>643</v>
      </c>
      <c r="F495" s="110" t="s">
        <v>22</v>
      </c>
      <c r="G495" s="15">
        <v>390.8</v>
      </c>
    </row>
    <row r="496" spans="1:7" s="96" customFormat="1" ht="31.5" customHeight="1" x14ac:dyDescent="0.25">
      <c r="A496" s="111" t="s">
        <v>170</v>
      </c>
      <c r="B496" s="110" t="s">
        <v>122</v>
      </c>
      <c r="C496" s="110" t="s">
        <v>58</v>
      </c>
      <c r="D496" s="110" t="s">
        <v>3</v>
      </c>
      <c r="E496" s="110" t="s">
        <v>169</v>
      </c>
      <c r="F496" s="110"/>
      <c r="G496" s="15">
        <f>G497</f>
        <v>958</v>
      </c>
    </row>
    <row r="497" spans="1:7" s="96" customFormat="1" ht="31.5" customHeight="1" x14ac:dyDescent="0.25">
      <c r="A497" s="111" t="s">
        <v>115</v>
      </c>
      <c r="B497" s="110" t="s">
        <v>122</v>
      </c>
      <c r="C497" s="110" t="s">
        <v>58</v>
      </c>
      <c r="D497" s="110" t="s">
        <v>3</v>
      </c>
      <c r="E497" s="110" t="s">
        <v>169</v>
      </c>
      <c r="F497" s="110" t="s">
        <v>20</v>
      </c>
      <c r="G497" s="15">
        <v>958</v>
      </c>
    </row>
    <row r="498" spans="1:7" s="96" customFormat="1" ht="21.75" customHeight="1" x14ac:dyDescent="0.25">
      <c r="A498" s="111" t="s">
        <v>605</v>
      </c>
      <c r="B498" s="110" t="s">
        <v>604</v>
      </c>
      <c r="C498" s="110"/>
      <c r="D498" s="110"/>
      <c r="E498" s="110"/>
      <c r="F498" s="110"/>
      <c r="G498" s="15">
        <f>G499</f>
        <v>16095.999999999998</v>
      </c>
    </row>
    <row r="499" spans="1:7" s="96" customFormat="1" ht="31.5" customHeight="1" x14ac:dyDescent="0.25">
      <c r="A499" s="111" t="s">
        <v>623</v>
      </c>
      <c r="B499" s="110" t="s">
        <v>604</v>
      </c>
      <c r="C499" s="110">
        <v>1</v>
      </c>
      <c r="D499" s="110"/>
      <c r="E499" s="110"/>
      <c r="F499" s="110"/>
      <c r="G499" s="15">
        <f>G500</f>
        <v>16095.999999999998</v>
      </c>
    </row>
    <row r="500" spans="1:7" s="96" customFormat="1" ht="31.5" customHeight="1" x14ac:dyDescent="0.25">
      <c r="A500" s="111" t="s">
        <v>606</v>
      </c>
      <c r="B500" s="110" t="s">
        <v>604</v>
      </c>
      <c r="C500" s="110">
        <v>1</v>
      </c>
      <c r="D500" s="110" t="s">
        <v>0</v>
      </c>
      <c r="E500" s="110"/>
      <c r="F500" s="110"/>
      <c r="G500" s="15">
        <f>G501+G503</f>
        <v>16095.999999999998</v>
      </c>
    </row>
    <row r="501" spans="1:7" s="96" customFormat="1" ht="31.5" customHeight="1" x14ac:dyDescent="0.25">
      <c r="A501" s="111" t="s">
        <v>607</v>
      </c>
      <c r="B501" s="110" t="s">
        <v>604</v>
      </c>
      <c r="C501" s="110">
        <v>1</v>
      </c>
      <c r="D501" s="110" t="s">
        <v>0</v>
      </c>
      <c r="E501" s="110" t="s">
        <v>56</v>
      </c>
      <c r="F501" s="110"/>
      <c r="G501" s="15">
        <f>G502</f>
        <v>6861.4</v>
      </c>
    </row>
    <row r="502" spans="1:7" s="96" customFormat="1" ht="31.5" customHeight="1" x14ac:dyDescent="0.25">
      <c r="A502" s="111" t="s">
        <v>115</v>
      </c>
      <c r="B502" s="110" t="s">
        <v>604</v>
      </c>
      <c r="C502" s="110">
        <v>1</v>
      </c>
      <c r="D502" s="110" t="s">
        <v>0</v>
      </c>
      <c r="E502" s="110" t="s">
        <v>56</v>
      </c>
      <c r="F502" s="110" t="s">
        <v>20</v>
      </c>
      <c r="G502" s="15">
        <f>101.4+6760</f>
        <v>6861.4</v>
      </c>
    </row>
    <row r="503" spans="1:7" s="96" customFormat="1" ht="31.5" customHeight="1" x14ac:dyDescent="0.25">
      <c r="A503" s="111" t="s">
        <v>606</v>
      </c>
      <c r="B503" s="110" t="s">
        <v>604</v>
      </c>
      <c r="C503" s="110">
        <v>1</v>
      </c>
      <c r="D503" s="110" t="s">
        <v>0</v>
      </c>
      <c r="E503" s="110"/>
      <c r="F503" s="110"/>
      <c r="G503" s="15">
        <f>G504+G507</f>
        <v>9234.5999999999985</v>
      </c>
    </row>
    <row r="504" spans="1:7" s="96" customFormat="1" ht="54" customHeight="1" x14ac:dyDescent="0.25">
      <c r="A504" s="111" t="s">
        <v>28</v>
      </c>
      <c r="B504" s="110" t="s">
        <v>604</v>
      </c>
      <c r="C504" s="110">
        <v>1</v>
      </c>
      <c r="D504" s="110" t="s">
        <v>0</v>
      </c>
      <c r="E504" s="110" t="s">
        <v>51</v>
      </c>
      <c r="F504" s="110"/>
      <c r="G504" s="15">
        <f>SUM(G505)</f>
        <v>4757.7</v>
      </c>
    </row>
    <row r="505" spans="1:7" s="96" customFormat="1" ht="49.5" customHeight="1" x14ac:dyDescent="0.25">
      <c r="A505" s="111" t="s">
        <v>114</v>
      </c>
      <c r="B505" s="110" t="s">
        <v>604</v>
      </c>
      <c r="C505" s="110">
        <v>1</v>
      </c>
      <c r="D505" s="110" t="s">
        <v>0</v>
      </c>
      <c r="E505" s="110" t="s">
        <v>51</v>
      </c>
      <c r="F505" s="110" t="s">
        <v>19</v>
      </c>
      <c r="G505" s="15">
        <v>4757.7</v>
      </c>
    </row>
    <row r="506" spans="1:7" s="96" customFormat="1" ht="31.5" customHeight="1" x14ac:dyDescent="0.25">
      <c r="A506" s="31" t="s">
        <v>618</v>
      </c>
      <c r="B506" s="110" t="s">
        <v>604</v>
      </c>
      <c r="C506" s="110" t="s">
        <v>58</v>
      </c>
      <c r="D506" s="110" t="s">
        <v>0</v>
      </c>
      <c r="E506" s="110" t="s">
        <v>617</v>
      </c>
      <c r="F506" s="110"/>
      <c r="G506" s="15">
        <f>G507</f>
        <v>4476.8999999999996</v>
      </c>
    </row>
    <row r="507" spans="1:7" s="96" customFormat="1" ht="31.5" customHeight="1" x14ac:dyDescent="0.25">
      <c r="A507" s="111" t="s">
        <v>115</v>
      </c>
      <c r="B507" s="110" t="s">
        <v>604</v>
      </c>
      <c r="C507" s="110">
        <v>1</v>
      </c>
      <c r="D507" s="110" t="s">
        <v>0</v>
      </c>
      <c r="E507" s="110" t="s">
        <v>617</v>
      </c>
      <c r="F507" s="110" t="s">
        <v>20</v>
      </c>
      <c r="G507" s="15">
        <v>4476.8999999999996</v>
      </c>
    </row>
    <row r="508" spans="1:7" s="96" customFormat="1" ht="47.25" customHeight="1" x14ac:dyDescent="0.25">
      <c r="A508" s="31" t="s">
        <v>447</v>
      </c>
      <c r="B508" s="110" t="s">
        <v>103</v>
      </c>
      <c r="C508" s="110"/>
      <c r="D508" s="110"/>
      <c r="E508" s="110"/>
      <c r="F508" s="110"/>
      <c r="G508" s="15">
        <f>SUM(G509)</f>
        <v>4459.8999999999996</v>
      </c>
    </row>
    <row r="509" spans="1:7" s="96" customFormat="1" ht="31.5" customHeight="1" x14ac:dyDescent="0.25">
      <c r="A509" s="31" t="s">
        <v>446</v>
      </c>
      <c r="B509" s="110" t="s">
        <v>103</v>
      </c>
      <c r="C509" s="110" t="s">
        <v>58</v>
      </c>
      <c r="D509" s="110"/>
      <c r="E509" s="110"/>
      <c r="F509" s="110"/>
      <c r="G509" s="15">
        <f>SUM(G510)</f>
        <v>4459.8999999999996</v>
      </c>
    </row>
    <row r="510" spans="1:7" s="96" customFormat="1" ht="18" customHeight="1" x14ac:dyDescent="0.25">
      <c r="A510" s="31" t="s">
        <v>17</v>
      </c>
      <c r="B510" s="110" t="s">
        <v>103</v>
      </c>
      <c r="C510" s="110" t="s">
        <v>58</v>
      </c>
      <c r="D510" s="110" t="s">
        <v>39</v>
      </c>
      <c r="E510" s="110" t="s">
        <v>41</v>
      </c>
      <c r="F510" s="110"/>
      <c r="G510" s="15">
        <f>SUM(G511:G511)</f>
        <v>4459.8999999999996</v>
      </c>
    </row>
    <row r="511" spans="1:7" s="96" customFormat="1" ht="47.25" customHeight="1" x14ac:dyDescent="0.25">
      <c r="A511" s="111" t="s">
        <v>114</v>
      </c>
      <c r="B511" s="110" t="s">
        <v>103</v>
      </c>
      <c r="C511" s="110" t="s">
        <v>58</v>
      </c>
      <c r="D511" s="110" t="s">
        <v>39</v>
      </c>
      <c r="E511" s="110" t="s">
        <v>41</v>
      </c>
      <c r="F511" s="110" t="s">
        <v>19</v>
      </c>
      <c r="G511" s="15">
        <v>4459.8999999999996</v>
      </c>
    </row>
    <row r="512" spans="1:7" s="96" customFormat="1" ht="28.2" customHeight="1" x14ac:dyDescent="0.25">
      <c r="A512" s="31" t="s">
        <v>27</v>
      </c>
      <c r="B512" s="110" t="s">
        <v>104</v>
      </c>
      <c r="C512" s="110"/>
      <c r="D512" s="110"/>
      <c r="E512" s="110"/>
      <c r="F512" s="110"/>
      <c r="G512" s="15">
        <f>G513</f>
        <v>1872</v>
      </c>
    </row>
    <row r="513" spans="1:11" s="96" customFormat="1" ht="18" customHeight="1" x14ac:dyDescent="0.25">
      <c r="A513" s="31" t="s">
        <v>42</v>
      </c>
      <c r="B513" s="110" t="s">
        <v>104</v>
      </c>
      <c r="C513" s="110" t="s">
        <v>58</v>
      </c>
      <c r="D513" s="110"/>
      <c r="E513" s="110"/>
      <c r="F513" s="110"/>
      <c r="G513" s="15">
        <f>SUM(G514)</f>
        <v>1872</v>
      </c>
    </row>
    <row r="514" spans="1:11" s="96" customFormat="1" ht="22.2" customHeight="1" x14ac:dyDescent="0.25">
      <c r="A514" s="31" t="s">
        <v>17</v>
      </c>
      <c r="B514" s="110" t="s">
        <v>104</v>
      </c>
      <c r="C514" s="110" t="s">
        <v>58</v>
      </c>
      <c r="D514" s="110" t="s">
        <v>39</v>
      </c>
      <c r="E514" s="110" t="s">
        <v>41</v>
      </c>
      <c r="F514" s="110"/>
      <c r="G514" s="15">
        <f>SUM(G515:G516)</f>
        <v>1872</v>
      </c>
    </row>
    <row r="515" spans="1:11" s="96" customFormat="1" ht="47.25" customHeight="1" x14ac:dyDescent="0.25">
      <c r="A515" s="111" t="s">
        <v>114</v>
      </c>
      <c r="B515" s="110" t="s">
        <v>104</v>
      </c>
      <c r="C515" s="110" t="s">
        <v>58</v>
      </c>
      <c r="D515" s="110" t="s">
        <v>39</v>
      </c>
      <c r="E515" s="110" t="s">
        <v>41</v>
      </c>
      <c r="F515" s="110" t="s">
        <v>19</v>
      </c>
      <c r="G515" s="15">
        <v>1800</v>
      </c>
    </row>
    <row r="516" spans="1:11" s="96" customFormat="1" ht="31.5" customHeight="1" x14ac:dyDescent="0.25">
      <c r="A516" s="111" t="s">
        <v>115</v>
      </c>
      <c r="B516" s="110" t="s">
        <v>104</v>
      </c>
      <c r="C516" s="110" t="s">
        <v>58</v>
      </c>
      <c r="D516" s="110" t="s">
        <v>39</v>
      </c>
      <c r="E516" s="110" t="s">
        <v>41</v>
      </c>
      <c r="F516" s="110" t="s">
        <v>20</v>
      </c>
      <c r="G516" s="15">
        <v>72</v>
      </c>
    </row>
    <row r="517" spans="1:11" s="96" customFormat="1" ht="23.25" customHeight="1" x14ac:dyDescent="0.25">
      <c r="A517" s="111" t="s">
        <v>29</v>
      </c>
      <c r="B517" s="110" t="s">
        <v>44</v>
      </c>
      <c r="C517" s="110"/>
      <c r="D517" s="110"/>
      <c r="E517" s="110"/>
      <c r="F517" s="110"/>
      <c r="G517" s="15">
        <f>SUM(G518+G522+G540)</f>
        <v>250742.6</v>
      </c>
    </row>
    <row r="518" spans="1:11" s="96" customFormat="1" ht="31.5" customHeight="1" x14ac:dyDescent="0.25">
      <c r="A518" s="31" t="s">
        <v>418</v>
      </c>
      <c r="B518" s="110" t="s">
        <v>44</v>
      </c>
      <c r="C518" s="110" t="s">
        <v>58</v>
      </c>
      <c r="D518" s="110"/>
      <c r="E518" s="110"/>
      <c r="F518" s="110"/>
      <c r="G518" s="15">
        <f>SUM(G519)</f>
        <v>203126.9</v>
      </c>
    </row>
    <row r="519" spans="1:11" s="96" customFormat="1" ht="18" customHeight="1" x14ac:dyDescent="0.25">
      <c r="A519" s="31" t="s">
        <v>17</v>
      </c>
      <c r="B519" s="110" t="s">
        <v>44</v>
      </c>
      <c r="C519" s="110" t="s">
        <v>58</v>
      </c>
      <c r="D519" s="110" t="s">
        <v>39</v>
      </c>
      <c r="E519" s="110" t="s">
        <v>41</v>
      </c>
      <c r="F519" s="110"/>
      <c r="G519" s="15">
        <f>SUM(G520:G521)</f>
        <v>203126.9</v>
      </c>
    </row>
    <row r="520" spans="1:11" s="96" customFormat="1" ht="47.25" customHeight="1" x14ac:dyDescent="0.25">
      <c r="A520" s="111" t="s">
        <v>114</v>
      </c>
      <c r="B520" s="110" t="s">
        <v>44</v>
      </c>
      <c r="C520" s="110" t="s">
        <v>58</v>
      </c>
      <c r="D520" s="110" t="s">
        <v>39</v>
      </c>
      <c r="E520" s="110" t="s">
        <v>41</v>
      </c>
      <c r="F520" s="110" t="s">
        <v>19</v>
      </c>
      <c r="G520" s="15">
        <f>195954.3+5319.6</f>
        <v>201273.9</v>
      </c>
    </row>
    <row r="521" spans="1:11" s="96" customFormat="1" ht="31.5" customHeight="1" x14ac:dyDescent="0.25">
      <c r="A521" s="111" t="s">
        <v>115</v>
      </c>
      <c r="B521" s="110" t="s">
        <v>44</v>
      </c>
      <c r="C521" s="110" t="s">
        <v>58</v>
      </c>
      <c r="D521" s="110" t="s">
        <v>39</v>
      </c>
      <c r="E521" s="110" t="s">
        <v>41</v>
      </c>
      <c r="F521" s="110" t="s">
        <v>20</v>
      </c>
      <c r="G521" s="15">
        <f>1807.4+45.6</f>
        <v>1853</v>
      </c>
    </row>
    <row r="522" spans="1:11" ht="18" customHeight="1" x14ac:dyDescent="0.25">
      <c r="A522" s="31" t="s">
        <v>23</v>
      </c>
      <c r="B522" s="110" t="s">
        <v>44</v>
      </c>
      <c r="C522" s="110" t="s">
        <v>93</v>
      </c>
      <c r="D522" s="110"/>
      <c r="E522" s="110"/>
      <c r="F522" s="110"/>
      <c r="G522" s="15">
        <f>SUM(G525+G529+G531+G534+G537+G527+G523)</f>
        <v>17445.600000000002</v>
      </c>
      <c r="K522" s="97"/>
    </row>
    <row r="523" spans="1:11" ht="47.25" customHeight="1" x14ac:dyDescent="0.25">
      <c r="A523" s="31" t="s">
        <v>573</v>
      </c>
      <c r="B523" s="110" t="s">
        <v>44</v>
      </c>
      <c r="C523" s="110" t="s">
        <v>93</v>
      </c>
      <c r="D523" s="110" t="s">
        <v>39</v>
      </c>
      <c r="E523" s="110" t="s">
        <v>179</v>
      </c>
      <c r="F523" s="110"/>
      <c r="G523" s="15">
        <f>G524</f>
        <v>1611.9</v>
      </c>
      <c r="K523" s="97"/>
    </row>
    <row r="524" spans="1:11" ht="47.25" customHeight="1" x14ac:dyDescent="0.25">
      <c r="A524" s="111" t="s">
        <v>114</v>
      </c>
      <c r="B524" s="110" t="s">
        <v>44</v>
      </c>
      <c r="C524" s="110" t="s">
        <v>93</v>
      </c>
      <c r="D524" s="110" t="s">
        <v>39</v>
      </c>
      <c r="E524" s="110" t="s">
        <v>179</v>
      </c>
      <c r="F524" s="110" t="s">
        <v>19</v>
      </c>
      <c r="G524" s="15">
        <v>1611.9</v>
      </c>
      <c r="K524" s="97"/>
    </row>
    <row r="525" spans="1:11" ht="47.25" customHeight="1" x14ac:dyDescent="0.25">
      <c r="A525" s="30" t="s">
        <v>37</v>
      </c>
      <c r="B525" s="110" t="s">
        <v>44</v>
      </c>
      <c r="C525" s="110" t="s">
        <v>93</v>
      </c>
      <c r="D525" s="110" t="s">
        <v>39</v>
      </c>
      <c r="E525" s="110" t="s">
        <v>47</v>
      </c>
      <c r="F525" s="110"/>
      <c r="G525" s="15">
        <f>SUM(G526:G526)</f>
        <v>13.4</v>
      </c>
    </row>
    <row r="526" spans="1:11" ht="31.5" customHeight="1" x14ac:dyDescent="0.25">
      <c r="A526" s="111" t="s">
        <v>115</v>
      </c>
      <c r="B526" s="110" t="s">
        <v>44</v>
      </c>
      <c r="C526" s="110" t="s">
        <v>93</v>
      </c>
      <c r="D526" s="110" t="s">
        <v>39</v>
      </c>
      <c r="E526" s="110" t="s">
        <v>47</v>
      </c>
      <c r="F526" s="110" t="s">
        <v>20</v>
      </c>
      <c r="G526" s="15">
        <v>13.4</v>
      </c>
    </row>
    <row r="527" spans="1:11" ht="31.5" customHeight="1" x14ac:dyDescent="0.25">
      <c r="A527" s="111" t="s">
        <v>468</v>
      </c>
      <c r="B527" s="110" t="s">
        <v>44</v>
      </c>
      <c r="C527" s="110" t="s">
        <v>93</v>
      </c>
      <c r="D527" s="110" t="s">
        <v>39</v>
      </c>
      <c r="E527" s="110" t="s">
        <v>467</v>
      </c>
      <c r="F527" s="110"/>
      <c r="G527" s="15">
        <f>G528</f>
        <v>7737</v>
      </c>
    </row>
    <row r="528" spans="1:11" ht="47.25" customHeight="1" x14ac:dyDescent="0.25">
      <c r="A528" s="111" t="s">
        <v>114</v>
      </c>
      <c r="B528" s="110" t="s">
        <v>44</v>
      </c>
      <c r="C528" s="110" t="s">
        <v>93</v>
      </c>
      <c r="D528" s="110" t="s">
        <v>39</v>
      </c>
      <c r="E528" s="110" t="s">
        <v>467</v>
      </c>
      <c r="F528" s="110" t="s">
        <v>19</v>
      </c>
      <c r="G528" s="15">
        <v>7737</v>
      </c>
    </row>
    <row r="529" spans="1:10" ht="31.5" customHeight="1" x14ac:dyDescent="0.25">
      <c r="A529" s="30" t="s">
        <v>458</v>
      </c>
      <c r="B529" s="110" t="s">
        <v>44</v>
      </c>
      <c r="C529" s="110" t="s">
        <v>93</v>
      </c>
      <c r="D529" s="110" t="s">
        <v>39</v>
      </c>
      <c r="E529" s="110" t="s">
        <v>457</v>
      </c>
      <c r="F529" s="110"/>
      <c r="G529" s="15">
        <f>SUM(G530)</f>
        <v>500</v>
      </c>
    </row>
    <row r="530" spans="1:10" ht="31.5" customHeight="1" x14ac:dyDescent="0.25">
      <c r="A530" s="111" t="s">
        <v>115</v>
      </c>
      <c r="B530" s="110" t="s">
        <v>44</v>
      </c>
      <c r="C530" s="110" t="s">
        <v>93</v>
      </c>
      <c r="D530" s="110" t="s">
        <v>39</v>
      </c>
      <c r="E530" s="110" t="s">
        <v>457</v>
      </c>
      <c r="F530" s="110" t="s">
        <v>20</v>
      </c>
      <c r="G530" s="15">
        <v>500</v>
      </c>
    </row>
    <row r="531" spans="1:10" ht="31.5" customHeight="1" x14ac:dyDescent="0.25">
      <c r="A531" s="30" t="s">
        <v>199</v>
      </c>
      <c r="B531" s="110" t="s">
        <v>44</v>
      </c>
      <c r="C531" s="110" t="s">
        <v>93</v>
      </c>
      <c r="D531" s="110" t="s">
        <v>39</v>
      </c>
      <c r="E531" s="110" t="s">
        <v>46</v>
      </c>
      <c r="F531" s="110"/>
      <c r="G531" s="15">
        <f>SUM(G532:G533)</f>
        <v>1012.5</v>
      </c>
    </row>
    <row r="532" spans="1:10" ht="47.25" customHeight="1" x14ac:dyDescent="0.25">
      <c r="A532" s="111" t="s">
        <v>114</v>
      </c>
      <c r="B532" s="110" t="s">
        <v>44</v>
      </c>
      <c r="C532" s="110" t="s">
        <v>93</v>
      </c>
      <c r="D532" s="110" t="s">
        <v>39</v>
      </c>
      <c r="E532" s="110" t="s">
        <v>46</v>
      </c>
      <c r="F532" s="110" t="s">
        <v>19</v>
      </c>
      <c r="G532" s="15">
        <v>931.5</v>
      </c>
    </row>
    <row r="533" spans="1:10" ht="31.5" customHeight="1" x14ac:dyDescent="0.25">
      <c r="A533" s="111" t="s">
        <v>115</v>
      </c>
      <c r="B533" s="110" t="s">
        <v>44</v>
      </c>
      <c r="C533" s="110" t="s">
        <v>93</v>
      </c>
      <c r="D533" s="110" t="s">
        <v>39</v>
      </c>
      <c r="E533" s="110" t="s">
        <v>46</v>
      </c>
      <c r="F533" s="110" t="s">
        <v>20</v>
      </c>
      <c r="G533" s="15">
        <v>81</v>
      </c>
    </row>
    <row r="534" spans="1:10" ht="63" customHeight="1" x14ac:dyDescent="0.25">
      <c r="A534" s="30" t="s">
        <v>461</v>
      </c>
      <c r="B534" s="110" t="s">
        <v>44</v>
      </c>
      <c r="C534" s="110" t="s">
        <v>93</v>
      </c>
      <c r="D534" s="110" t="s">
        <v>39</v>
      </c>
      <c r="E534" s="110" t="s">
        <v>274</v>
      </c>
      <c r="F534" s="110"/>
      <c r="G534" s="15">
        <f>SUM(G535:G536)</f>
        <v>1015.6</v>
      </c>
    </row>
    <row r="535" spans="1:10" ht="47.25" customHeight="1" x14ac:dyDescent="0.25">
      <c r="A535" s="111" t="s">
        <v>114</v>
      </c>
      <c r="B535" s="110" t="s">
        <v>44</v>
      </c>
      <c r="C535" s="110" t="s">
        <v>93</v>
      </c>
      <c r="D535" s="110" t="s">
        <v>39</v>
      </c>
      <c r="E535" s="110" t="s">
        <v>274</v>
      </c>
      <c r="F535" s="110" t="s">
        <v>19</v>
      </c>
      <c r="G535" s="15">
        <v>931.4</v>
      </c>
    </row>
    <row r="536" spans="1:10" ht="31.5" customHeight="1" x14ac:dyDescent="0.25">
      <c r="A536" s="111" t="s">
        <v>115</v>
      </c>
      <c r="B536" s="110" t="s">
        <v>44</v>
      </c>
      <c r="C536" s="110" t="s">
        <v>93</v>
      </c>
      <c r="D536" s="110" t="s">
        <v>39</v>
      </c>
      <c r="E536" s="110" t="s">
        <v>274</v>
      </c>
      <c r="F536" s="110" t="s">
        <v>20</v>
      </c>
      <c r="G536" s="15">
        <v>84.2</v>
      </c>
    </row>
    <row r="537" spans="1:10" ht="47.25" customHeight="1" x14ac:dyDescent="0.25">
      <c r="A537" s="111" t="s">
        <v>459</v>
      </c>
      <c r="B537" s="110" t="s">
        <v>44</v>
      </c>
      <c r="C537" s="110" t="s">
        <v>93</v>
      </c>
      <c r="D537" s="110" t="s">
        <v>39</v>
      </c>
      <c r="E537" s="110" t="s">
        <v>248</v>
      </c>
      <c r="F537" s="110"/>
      <c r="G537" s="15">
        <f>SUM(G538:G539)</f>
        <v>5555.2</v>
      </c>
    </row>
    <row r="538" spans="1:10" ht="52.2" customHeight="1" x14ac:dyDescent="0.25">
      <c r="A538" s="111" t="s">
        <v>114</v>
      </c>
      <c r="B538" s="110" t="s">
        <v>44</v>
      </c>
      <c r="C538" s="110" t="s">
        <v>93</v>
      </c>
      <c r="D538" s="110" t="s">
        <v>39</v>
      </c>
      <c r="E538" s="110" t="s">
        <v>248</v>
      </c>
      <c r="F538" s="110" t="s">
        <v>19</v>
      </c>
      <c r="G538" s="15">
        <v>5218.3999999999996</v>
      </c>
    </row>
    <row r="539" spans="1:10" ht="31.5" customHeight="1" x14ac:dyDescent="0.25">
      <c r="A539" s="111" t="s">
        <v>115</v>
      </c>
      <c r="B539" s="110" t="s">
        <v>44</v>
      </c>
      <c r="C539" s="110" t="s">
        <v>93</v>
      </c>
      <c r="D539" s="110" t="s">
        <v>39</v>
      </c>
      <c r="E539" s="110" t="s">
        <v>248</v>
      </c>
      <c r="F539" s="110" t="s">
        <v>20</v>
      </c>
      <c r="G539" s="15">
        <v>336.8</v>
      </c>
    </row>
    <row r="540" spans="1:10" ht="39.75" customHeight="1" x14ac:dyDescent="0.25">
      <c r="A540" s="111" t="s">
        <v>608</v>
      </c>
      <c r="B540" s="110" t="s">
        <v>44</v>
      </c>
      <c r="C540" s="110" t="s">
        <v>101</v>
      </c>
      <c r="D540" s="110"/>
      <c r="E540" s="110"/>
      <c r="F540" s="110"/>
      <c r="G540" s="15">
        <f>G541</f>
        <v>30170.1</v>
      </c>
    </row>
    <row r="541" spans="1:10" ht="18" customHeight="1" x14ac:dyDescent="0.25">
      <c r="A541" s="31" t="s">
        <v>17</v>
      </c>
      <c r="B541" s="110" t="s">
        <v>44</v>
      </c>
      <c r="C541" s="110" t="s">
        <v>101</v>
      </c>
      <c r="D541" s="110" t="s">
        <v>39</v>
      </c>
      <c r="E541" s="110" t="s">
        <v>41</v>
      </c>
      <c r="F541" s="110"/>
      <c r="G541" s="15">
        <f>G543+G542</f>
        <v>30170.1</v>
      </c>
    </row>
    <row r="542" spans="1:10" ht="31.5" customHeight="1" x14ac:dyDescent="0.25">
      <c r="A542" s="111" t="s">
        <v>114</v>
      </c>
      <c r="B542" s="110" t="s">
        <v>44</v>
      </c>
      <c r="C542" s="110" t="s">
        <v>101</v>
      </c>
      <c r="D542" s="110" t="s">
        <v>39</v>
      </c>
      <c r="E542" s="110" t="s">
        <v>41</v>
      </c>
      <c r="F542" s="110" t="s">
        <v>19</v>
      </c>
      <c r="G542" s="15">
        <v>29822.1</v>
      </c>
    </row>
    <row r="543" spans="1:10" ht="18" customHeight="1" x14ac:dyDescent="0.25">
      <c r="A543" s="111" t="s">
        <v>115</v>
      </c>
      <c r="B543" s="110" t="s">
        <v>44</v>
      </c>
      <c r="C543" s="110" t="s">
        <v>101</v>
      </c>
      <c r="D543" s="110" t="s">
        <v>39</v>
      </c>
      <c r="E543" s="110" t="s">
        <v>41</v>
      </c>
      <c r="F543" s="110" t="s">
        <v>20</v>
      </c>
      <c r="G543" s="15">
        <v>348</v>
      </c>
      <c r="J543" s="96"/>
    </row>
    <row r="544" spans="1:10" ht="47.25" customHeight="1" x14ac:dyDescent="0.25">
      <c r="A544" s="31" t="s">
        <v>419</v>
      </c>
      <c r="B544" s="110" t="s">
        <v>70</v>
      </c>
      <c r="C544" s="110"/>
      <c r="D544" s="110"/>
      <c r="E544" s="110"/>
      <c r="F544" s="110"/>
      <c r="G544" s="15">
        <f>SUM(G545)</f>
        <v>53498.2</v>
      </c>
    </row>
    <row r="545" spans="1:7" ht="47.25" customHeight="1" x14ac:dyDescent="0.25">
      <c r="A545" s="31" t="s">
        <v>420</v>
      </c>
      <c r="B545" s="110" t="s">
        <v>70</v>
      </c>
      <c r="C545" s="110" t="s">
        <v>58</v>
      </c>
      <c r="D545" s="110"/>
      <c r="E545" s="110"/>
      <c r="F545" s="110"/>
      <c r="G545" s="15">
        <f>SUM(G546)</f>
        <v>53498.2</v>
      </c>
    </row>
    <row r="546" spans="1:7" ht="18" customHeight="1" x14ac:dyDescent="0.25">
      <c r="A546" s="31" t="s">
        <v>17</v>
      </c>
      <c r="B546" s="110" t="s">
        <v>70</v>
      </c>
      <c r="C546" s="110" t="s">
        <v>58</v>
      </c>
      <c r="D546" s="110" t="s">
        <v>39</v>
      </c>
      <c r="E546" s="110" t="s">
        <v>41</v>
      </c>
      <c r="F546" s="110"/>
      <c r="G546" s="15">
        <f>SUM(G547:G549)</f>
        <v>53498.2</v>
      </c>
    </row>
    <row r="547" spans="1:7" ht="47.25" customHeight="1" x14ac:dyDescent="0.25">
      <c r="A547" s="111" t="s">
        <v>114</v>
      </c>
      <c r="B547" s="110" t="s">
        <v>70</v>
      </c>
      <c r="C547" s="110" t="s">
        <v>58</v>
      </c>
      <c r="D547" s="110" t="s">
        <v>39</v>
      </c>
      <c r="E547" s="110" t="s">
        <v>41</v>
      </c>
      <c r="F547" s="110" t="s">
        <v>19</v>
      </c>
      <c r="G547" s="15">
        <v>51306.6</v>
      </c>
    </row>
    <row r="548" spans="1:7" ht="31.5" customHeight="1" x14ac:dyDescent="0.25">
      <c r="A548" s="111" t="s">
        <v>115</v>
      </c>
      <c r="B548" s="110" t="s">
        <v>70</v>
      </c>
      <c r="C548" s="110" t="s">
        <v>58</v>
      </c>
      <c r="D548" s="110" t="s">
        <v>39</v>
      </c>
      <c r="E548" s="110" t="s">
        <v>41</v>
      </c>
      <c r="F548" s="110" t="s">
        <v>20</v>
      </c>
      <c r="G548" s="15">
        <v>635.6</v>
      </c>
    </row>
    <row r="549" spans="1:7" ht="18" customHeight="1" x14ac:dyDescent="0.25">
      <c r="A549" s="111" t="s">
        <v>21</v>
      </c>
      <c r="B549" s="110" t="s">
        <v>70</v>
      </c>
      <c r="C549" s="110" t="s">
        <v>58</v>
      </c>
      <c r="D549" s="110" t="s">
        <v>39</v>
      </c>
      <c r="E549" s="110" t="s">
        <v>41</v>
      </c>
      <c r="F549" s="110" t="s">
        <v>22</v>
      </c>
      <c r="G549" s="15">
        <v>1556</v>
      </c>
    </row>
    <row r="550" spans="1:7" s="96" customFormat="1" ht="31.5" customHeight="1" x14ac:dyDescent="0.25">
      <c r="A550" s="31" t="s">
        <v>422</v>
      </c>
      <c r="B550" s="110" t="s">
        <v>73</v>
      </c>
      <c r="C550" s="110"/>
      <c r="D550" s="110"/>
      <c r="E550" s="110"/>
      <c r="F550" s="110"/>
      <c r="G550" s="15">
        <f>SUM(G551)</f>
        <v>15879.3</v>
      </c>
    </row>
    <row r="551" spans="1:7" s="96" customFormat="1" ht="31.5" customHeight="1" x14ac:dyDescent="0.25">
      <c r="A551" s="31" t="s">
        <v>423</v>
      </c>
      <c r="B551" s="110" t="s">
        <v>73</v>
      </c>
      <c r="C551" s="110" t="s">
        <v>58</v>
      </c>
      <c r="D551" s="110"/>
      <c r="E551" s="110"/>
      <c r="F551" s="110"/>
      <c r="G551" s="15">
        <f>SUM(G552)</f>
        <v>15879.3</v>
      </c>
    </row>
    <row r="552" spans="1:7" s="96" customFormat="1" ht="18" customHeight="1" x14ac:dyDescent="0.25">
      <c r="A552" s="31" t="s">
        <v>17</v>
      </c>
      <c r="B552" s="110" t="s">
        <v>73</v>
      </c>
      <c r="C552" s="110" t="s">
        <v>58</v>
      </c>
      <c r="D552" s="110" t="s">
        <v>39</v>
      </c>
      <c r="E552" s="110" t="s">
        <v>41</v>
      </c>
      <c r="F552" s="110"/>
      <c r="G552" s="15">
        <f>SUM(G553:G555)</f>
        <v>15879.3</v>
      </c>
    </row>
    <row r="553" spans="1:7" s="96" customFormat="1" ht="47.25" customHeight="1" x14ac:dyDescent="0.25">
      <c r="A553" s="111" t="s">
        <v>114</v>
      </c>
      <c r="B553" s="110" t="s">
        <v>73</v>
      </c>
      <c r="C553" s="110" t="s">
        <v>58</v>
      </c>
      <c r="D553" s="110" t="s">
        <v>39</v>
      </c>
      <c r="E553" s="110" t="s">
        <v>41</v>
      </c>
      <c r="F553" s="110" t="s">
        <v>19</v>
      </c>
      <c r="G553" s="15">
        <v>15200.9</v>
      </c>
    </row>
    <row r="554" spans="1:7" s="96" customFormat="1" ht="31.5" customHeight="1" x14ac:dyDescent="0.25">
      <c r="A554" s="111" t="s">
        <v>115</v>
      </c>
      <c r="B554" s="110" t="s">
        <v>73</v>
      </c>
      <c r="C554" s="110" t="s">
        <v>58</v>
      </c>
      <c r="D554" s="110" t="s">
        <v>39</v>
      </c>
      <c r="E554" s="110" t="s">
        <v>41</v>
      </c>
      <c r="F554" s="110" t="s">
        <v>20</v>
      </c>
      <c r="G554" s="15">
        <v>645.4</v>
      </c>
    </row>
    <row r="555" spans="1:7" s="96" customFormat="1" ht="18" customHeight="1" x14ac:dyDescent="0.25">
      <c r="A555" s="111" t="s">
        <v>21</v>
      </c>
      <c r="B555" s="110" t="s">
        <v>73</v>
      </c>
      <c r="C555" s="110" t="s">
        <v>58</v>
      </c>
      <c r="D555" s="110" t="s">
        <v>39</v>
      </c>
      <c r="E555" s="110" t="s">
        <v>41</v>
      </c>
      <c r="F555" s="110" t="s">
        <v>22</v>
      </c>
      <c r="G555" s="15">
        <v>33</v>
      </c>
    </row>
    <row r="556" spans="1:7" s="96" customFormat="1" ht="18" customHeight="1" x14ac:dyDescent="0.25">
      <c r="A556" s="111" t="s">
        <v>499</v>
      </c>
      <c r="B556" s="110" t="s">
        <v>504</v>
      </c>
      <c r="C556" s="110"/>
      <c r="D556" s="110"/>
      <c r="E556" s="110"/>
      <c r="F556" s="110"/>
      <c r="G556" s="15">
        <f>SUM(G557)</f>
        <v>31859.9</v>
      </c>
    </row>
    <row r="557" spans="1:7" s="96" customFormat="1" ht="18" customHeight="1" x14ac:dyDescent="0.25">
      <c r="A557" s="31" t="s">
        <v>500</v>
      </c>
      <c r="B557" s="110" t="s">
        <v>504</v>
      </c>
      <c r="C557" s="110" t="s">
        <v>58</v>
      </c>
      <c r="D557" s="110"/>
      <c r="E557" s="110"/>
      <c r="F557" s="110"/>
      <c r="G557" s="15">
        <f>SUM(G559)</f>
        <v>31859.9</v>
      </c>
    </row>
    <row r="558" spans="1:7" s="96" customFormat="1" ht="47.25" customHeight="1" x14ac:dyDescent="0.25">
      <c r="A558" s="31" t="s">
        <v>501</v>
      </c>
      <c r="B558" s="110" t="s">
        <v>504</v>
      </c>
      <c r="C558" s="110" t="s">
        <v>58</v>
      </c>
      <c r="D558" s="110" t="s">
        <v>0</v>
      </c>
      <c r="E558" s="110"/>
      <c r="F558" s="110"/>
      <c r="G558" s="15">
        <f>SUM(G559)</f>
        <v>31859.9</v>
      </c>
    </row>
    <row r="559" spans="1:7" s="96" customFormat="1" ht="18" customHeight="1" x14ac:dyDescent="0.25">
      <c r="A559" s="31" t="s">
        <v>502</v>
      </c>
      <c r="B559" s="110" t="s">
        <v>504</v>
      </c>
      <c r="C559" s="110" t="s">
        <v>58</v>
      </c>
      <c r="D559" s="110" t="s">
        <v>0</v>
      </c>
      <c r="E559" s="110" t="s">
        <v>505</v>
      </c>
      <c r="F559" s="110"/>
      <c r="G559" s="15">
        <f>SUM(G560)</f>
        <v>31859.9</v>
      </c>
    </row>
    <row r="560" spans="1:7" s="96" customFormat="1" ht="18" customHeight="1" x14ac:dyDescent="0.25">
      <c r="A560" s="111" t="s">
        <v>560</v>
      </c>
      <c r="B560" s="110" t="s">
        <v>504</v>
      </c>
      <c r="C560" s="110" t="s">
        <v>58</v>
      </c>
      <c r="D560" s="110" t="s">
        <v>0</v>
      </c>
      <c r="E560" s="110" t="s">
        <v>505</v>
      </c>
      <c r="F560" s="110" t="s">
        <v>506</v>
      </c>
      <c r="G560" s="15">
        <f>31850+9.9</f>
        <v>31859.9</v>
      </c>
    </row>
    <row r="561" spans="1:7" s="96" customFormat="1" ht="18" customHeight="1" x14ac:dyDescent="0.25">
      <c r="A561" s="111" t="s">
        <v>24</v>
      </c>
      <c r="B561" s="110" t="s">
        <v>497</v>
      </c>
      <c r="C561" s="110"/>
      <c r="D561" s="110"/>
      <c r="E561" s="110"/>
      <c r="F561" s="110"/>
      <c r="G561" s="15">
        <f>SUM(G562)</f>
        <v>3000</v>
      </c>
    </row>
    <row r="562" spans="1:7" s="96" customFormat="1" ht="31.5" customHeight="1" x14ac:dyDescent="0.25">
      <c r="A562" s="111" t="s">
        <v>421</v>
      </c>
      <c r="B562" s="110" t="s">
        <v>497</v>
      </c>
      <c r="C562" s="110" t="s">
        <v>498</v>
      </c>
      <c r="D562" s="110" t="s">
        <v>39</v>
      </c>
      <c r="E562" s="110" t="s">
        <v>72</v>
      </c>
      <c r="F562" s="110"/>
      <c r="G562" s="15">
        <f>SUM(G563)</f>
        <v>3000</v>
      </c>
    </row>
    <row r="563" spans="1:7" s="96" customFormat="1" ht="18" customHeight="1" x14ac:dyDescent="0.25">
      <c r="A563" s="111" t="s">
        <v>21</v>
      </c>
      <c r="B563" s="110" t="s">
        <v>497</v>
      </c>
      <c r="C563" s="110" t="s">
        <v>498</v>
      </c>
      <c r="D563" s="110" t="s">
        <v>39</v>
      </c>
      <c r="E563" s="110" t="s">
        <v>72</v>
      </c>
      <c r="F563" s="110" t="s">
        <v>22</v>
      </c>
      <c r="G563" s="15">
        <v>3000</v>
      </c>
    </row>
    <row r="564" spans="1:7" s="96" customFormat="1" ht="33" customHeight="1" x14ac:dyDescent="0.25">
      <c r="A564" s="31" t="s">
        <v>424</v>
      </c>
      <c r="B564" s="110" t="s">
        <v>54</v>
      </c>
      <c r="C564" s="110"/>
      <c r="D564" s="110"/>
      <c r="E564" s="110"/>
      <c r="F564" s="110"/>
      <c r="G564" s="15">
        <f>SUM(G565)</f>
        <v>48.8</v>
      </c>
    </row>
    <row r="565" spans="1:7" s="96" customFormat="1" ht="18" customHeight="1" x14ac:dyDescent="0.25">
      <c r="A565" s="31" t="s">
        <v>36</v>
      </c>
      <c r="B565" s="110" t="s">
        <v>54</v>
      </c>
      <c r="C565" s="110" t="s">
        <v>58</v>
      </c>
      <c r="D565" s="110" t="s">
        <v>39</v>
      </c>
      <c r="E565" s="110"/>
      <c r="F565" s="110"/>
      <c r="G565" s="15">
        <f>SUM(G566)</f>
        <v>48.8</v>
      </c>
    </row>
    <row r="566" spans="1:7" s="96" customFormat="1" ht="18" customHeight="1" x14ac:dyDescent="0.25">
      <c r="A566" s="31" t="s">
        <v>6</v>
      </c>
      <c r="B566" s="110" t="s">
        <v>54</v>
      </c>
      <c r="C566" s="110" t="s">
        <v>58</v>
      </c>
      <c r="D566" s="110" t="s">
        <v>39</v>
      </c>
      <c r="E566" s="110" t="s">
        <v>55</v>
      </c>
      <c r="F566" s="110"/>
      <c r="G566" s="15">
        <f>SUM(G567:G567)</f>
        <v>48.8</v>
      </c>
    </row>
    <row r="567" spans="1:7" s="96" customFormat="1" ht="31.5" customHeight="1" x14ac:dyDescent="0.25">
      <c r="A567" s="111" t="s">
        <v>115</v>
      </c>
      <c r="B567" s="110" t="s">
        <v>54</v>
      </c>
      <c r="C567" s="110" t="s">
        <v>58</v>
      </c>
      <c r="D567" s="110" t="s">
        <v>39</v>
      </c>
      <c r="E567" s="110" t="s">
        <v>55</v>
      </c>
      <c r="F567" s="110" t="s">
        <v>20</v>
      </c>
      <c r="G567" s="15">
        <v>48.8</v>
      </c>
    </row>
    <row r="568" spans="1:7" s="96" customFormat="1" ht="25.5" customHeight="1" x14ac:dyDescent="0.25">
      <c r="A568" s="111" t="s">
        <v>619</v>
      </c>
      <c r="B568" s="110" t="s">
        <v>39</v>
      </c>
      <c r="C568" s="110" t="s">
        <v>498</v>
      </c>
      <c r="D568" s="110" t="s">
        <v>39</v>
      </c>
      <c r="E568" s="110" t="s">
        <v>40</v>
      </c>
      <c r="F568" s="110" t="s">
        <v>620</v>
      </c>
      <c r="G568" s="15">
        <f>97496.5+45426.6</f>
        <v>142923.1</v>
      </c>
    </row>
    <row r="569" spans="1:7" s="96" customFormat="1" ht="22.5" customHeight="1" x14ac:dyDescent="0.25">
      <c r="A569" s="105"/>
      <c r="B569" s="101"/>
      <c r="C569" s="101"/>
      <c r="D569" s="101"/>
      <c r="E569" s="101"/>
      <c r="F569" s="101"/>
      <c r="G569" s="113" t="s">
        <v>649</v>
      </c>
    </row>
    <row r="570" spans="1:7" s="96" customFormat="1" ht="18.75" customHeight="1" x14ac:dyDescent="0.35">
      <c r="A570" s="139" t="s">
        <v>350</v>
      </c>
      <c r="B570" s="139"/>
      <c r="C570" s="114"/>
      <c r="D570" s="102"/>
      <c r="E570" s="103"/>
      <c r="F570" s="103"/>
      <c r="G570" s="103"/>
    </row>
    <row r="571" spans="1:7" s="96" customFormat="1" ht="18" customHeight="1" x14ac:dyDescent="0.35">
      <c r="A571" s="138" t="s">
        <v>597</v>
      </c>
      <c r="B571" s="138"/>
      <c r="C571" s="115"/>
      <c r="G571" s="103"/>
    </row>
    <row r="572" spans="1:7" s="96" customFormat="1" ht="18.75" customHeight="1" x14ac:dyDescent="0.25">
      <c r="A572" s="139" t="s">
        <v>598</v>
      </c>
      <c r="B572" s="139"/>
      <c r="D572" s="102"/>
      <c r="G572" s="116" t="s">
        <v>349</v>
      </c>
    </row>
    <row r="573" spans="1:7" s="96" customFormat="1" ht="18" customHeight="1" x14ac:dyDescent="0.25">
      <c r="A573" s="106"/>
      <c r="B573" s="92"/>
      <c r="C573" s="93"/>
      <c r="D573" s="92"/>
      <c r="E573" s="92"/>
      <c r="F573" s="92"/>
      <c r="G573" s="94"/>
    </row>
    <row r="574" spans="1:7" s="96" customFormat="1" ht="33.6" customHeight="1" x14ac:dyDescent="0.25">
      <c r="A574" s="104"/>
      <c r="B574" s="92"/>
      <c r="C574" s="93"/>
      <c r="D574" s="92"/>
      <c r="E574" s="92"/>
      <c r="F574" s="92"/>
      <c r="G574" s="94"/>
    </row>
    <row r="575" spans="1:7" s="96" customFormat="1" ht="22.5" customHeight="1" x14ac:dyDescent="0.25">
      <c r="A575" s="104"/>
      <c r="B575" s="92"/>
      <c r="C575" s="93"/>
      <c r="D575" s="92"/>
      <c r="E575" s="92"/>
      <c r="F575" s="92"/>
      <c r="G575" s="94"/>
    </row>
    <row r="576" spans="1:7" s="96" customFormat="1" ht="21.75" customHeight="1" x14ac:dyDescent="0.25">
      <c r="A576" s="104"/>
      <c r="B576" s="92"/>
      <c r="C576" s="93"/>
      <c r="D576" s="92"/>
      <c r="E576" s="92"/>
      <c r="F576" s="92"/>
      <c r="G576" s="94"/>
    </row>
    <row r="577" spans="1:7" s="96" customFormat="1" ht="32.25" customHeight="1" x14ac:dyDescent="0.25">
      <c r="A577" s="104"/>
      <c r="B577" s="92"/>
      <c r="C577" s="93"/>
      <c r="D577" s="92"/>
      <c r="E577" s="92"/>
      <c r="F577" s="92"/>
      <c r="G577" s="94"/>
    </row>
    <row r="578" spans="1:7" s="96" customFormat="1" ht="19.2" customHeight="1" x14ac:dyDescent="0.25">
      <c r="A578" s="104"/>
      <c r="B578" s="92"/>
      <c r="C578" s="93"/>
      <c r="D578" s="92"/>
      <c r="E578" s="92"/>
      <c r="F578" s="92"/>
      <c r="G578" s="94"/>
    </row>
    <row r="579" spans="1:7" s="96" customFormat="1" x14ac:dyDescent="0.25">
      <c r="A579" s="104"/>
      <c r="B579" s="92"/>
      <c r="C579" s="93"/>
      <c r="D579" s="92"/>
      <c r="E579" s="92"/>
      <c r="F579" s="92"/>
      <c r="G579" s="94"/>
    </row>
    <row r="580" spans="1:7" s="96" customFormat="1" ht="33.75" customHeight="1" x14ac:dyDescent="0.25">
      <c r="A580" s="104"/>
      <c r="B580" s="92"/>
      <c r="C580" s="93"/>
      <c r="D580" s="92"/>
      <c r="E580" s="92"/>
      <c r="F580" s="92"/>
      <c r="G580" s="94"/>
    </row>
    <row r="581" spans="1:7" s="96" customFormat="1" ht="36.6" customHeight="1" x14ac:dyDescent="0.25">
      <c r="A581" s="104"/>
      <c r="B581" s="92"/>
      <c r="C581" s="93"/>
      <c r="D581" s="92"/>
      <c r="E581" s="92"/>
      <c r="F581" s="93"/>
      <c r="G581" s="94"/>
    </row>
    <row r="582" spans="1:7" s="96" customFormat="1" ht="15.6" customHeight="1" x14ac:dyDescent="0.25">
      <c r="A582" s="104"/>
      <c r="B582" s="92"/>
      <c r="C582" s="93"/>
      <c r="D582" s="92"/>
      <c r="E582" s="92"/>
      <c r="F582" s="93"/>
      <c r="G582" s="94"/>
    </row>
    <row r="583" spans="1:7" s="96" customFormat="1" ht="45.75" customHeight="1" x14ac:dyDescent="0.25">
      <c r="A583" s="104"/>
      <c r="B583" s="92"/>
      <c r="C583" s="93"/>
      <c r="D583" s="92"/>
      <c r="E583" s="92"/>
      <c r="F583" s="92"/>
      <c r="G583" s="94"/>
    </row>
    <row r="584" spans="1:7" s="96" customFormat="1" ht="33" customHeight="1" x14ac:dyDescent="0.25">
      <c r="A584" s="104"/>
      <c r="B584" s="92"/>
      <c r="C584" s="93"/>
      <c r="D584" s="92"/>
      <c r="E584" s="92"/>
      <c r="F584" s="93"/>
      <c r="G584" s="94"/>
    </row>
    <row r="585" spans="1:7" s="96" customFormat="1" ht="32.25" customHeight="1" x14ac:dyDescent="0.25">
      <c r="A585" s="104"/>
      <c r="B585" s="92"/>
      <c r="C585" s="93"/>
      <c r="D585" s="92"/>
      <c r="E585" s="92"/>
      <c r="F585" s="92"/>
      <c r="G585" s="94"/>
    </row>
    <row r="586" spans="1:7" ht="18.600000000000001" customHeight="1" x14ac:dyDescent="0.25"/>
    <row r="588" spans="1:7" ht="53.25" customHeight="1" x14ac:dyDescent="0.25"/>
    <row r="589" spans="1:7" ht="36" customHeight="1" x14ac:dyDescent="0.25"/>
    <row r="590" spans="1:7" ht="18" customHeight="1" x14ac:dyDescent="0.25"/>
    <row r="591" spans="1:7" ht="19.2" customHeight="1" x14ac:dyDescent="0.25">
      <c r="B591" s="95"/>
      <c r="C591" s="95"/>
      <c r="D591" s="95"/>
      <c r="E591" s="95"/>
      <c r="F591" s="93"/>
      <c r="G591" s="95"/>
    </row>
    <row r="592" spans="1:7" ht="21" customHeight="1" x14ac:dyDescent="0.25"/>
    <row r="593" spans="2:9" ht="36.75" customHeight="1" x14ac:dyDescent="0.25"/>
    <row r="594" spans="2:9" ht="21.6" customHeight="1" x14ac:dyDescent="0.25">
      <c r="B594" s="95"/>
      <c r="C594" s="95"/>
      <c r="D594" s="95"/>
      <c r="E594" s="95"/>
      <c r="F594" s="93"/>
      <c r="G594" s="95"/>
    </row>
    <row r="595" spans="2:9" ht="6.6" customHeight="1" x14ac:dyDescent="0.25"/>
    <row r="596" spans="2:9" ht="58.95" customHeight="1" x14ac:dyDescent="0.25"/>
    <row r="597" spans="2:9" ht="18" x14ac:dyDescent="0.35">
      <c r="H597" s="103"/>
      <c r="I597" s="103"/>
    </row>
    <row r="600" spans="2:9" ht="37.5" customHeight="1" x14ac:dyDescent="0.25"/>
    <row r="601" spans="2:9" ht="23.25" customHeight="1" x14ac:dyDescent="0.25">
      <c r="B601" s="95"/>
      <c r="C601" s="95"/>
      <c r="D601" s="95"/>
      <c r="E601" s="95"/>
      <c r="F601" s="93"/>
      <c r="G601" s="95"/>
    </row>
    <row r="603" spans="2:9" ht="24.75" customHeight="1" x14ac:dyDescent="0.25"/>
    <row r="605" spans="2:9" x14ac:dyDescent="0.25">
      <c r="B605" s="95"/>
      <c r="C605" s="95"/>
      <c r="D605" s="95"/>
      <c r="E605" s="95"/>
      <c r="G605" s="95"/>
    </row>
    <row r="606" spans="2:9" x14ac:dyDescent="0.25">
      <c r="B606" s="95"/>
      <c r="C606" s="95"/>
      <c r="D606" s="95"/>
      <c r="E606" s="95"/>
      <c r="G606" s="95"/>
    </row>
    <row r="607" spans="2:9" x14ac:dyDescent="0.25">
      <c r="B607" s="95"/>
      <c r="C607" s="95"/>
      <c r="D607" s="95"/>
      <c r="E607" s="95"/>
      <c r="G607" s="95"/>
    </row>
    <row r="608" spans="2:9" x14ac:dyDescent="0.25">
      <c r="B608" s="95"/>
      <c r="C608" s="95"/>
      <c r="D608" s="95"/>
      <c r="E608" s="95"/>
      <c r="G608" s="95"/>
    </row>
    <row r="609" spans="2:7" x14ac:dyDescent="0.25">
      <c r="B609" s="95"/>
      <c r="C609" s="95"/>
      <c r="D609" s="95"/>
      <c r="E609" s="95"/>
      <c r="G609" s="95"/>
    </row>
    <row r="610" spans="2:7" ht="21.75" customHeight="1" x14ac:dyDescent="0.25"/>
    <row r="612" spans="2:7" x14ac:dyDescent="0.25">
      <c r="B612" s="95"/>
      <c r="C612" s="95"/>
      <c r="D612" s="95"/>
      <c r="E612" s="95"/>
      <c r="F612" s="93"/>
      <c r="G612" s="95"/>
    </row>
    <row r="613" spans="2:7" ht="23.25" customHeight="1" x14ac:dyDescent="0.25">
      <c r="B613" s="95"/>
      <c r="C613" s="95"/>
      <c r="D613" s="95"/>
      <c r="E613" s="95"/>
      <c r="F613" s="93"/>
      <c r="G613" s="95"/>
    </row>
    <row r="614" spans="2:7" x14ac:dyDescent="0.25">
      <c r="B614" s="95"/>
      <c r="C614" s="95"/>
      <c r="D614" s="95"/>
      <c r="E614" s="95"/>
      <c r="F614" s="93"/>
      <c r="G614" s="95"/>
    </row>
    <row r="615" spans="2:7" x14ac:dyDescent="0.25">
      <c r="B615" s="95"/>
      <c r="C615" s="95"/>
      <c r="D615" s="95"/>
      <c r="E615" s="95"/>
      <c r="F615" s="93"/>
      <c r="G615" s="95"/>
    </row>
    <row r="616" spans="2:7" x14ac:dyDescent="0.25">
      <c r="B616" s="95"/>
      <c r="C616" s="95"/>
      <c r="D616" s="95"/>
      <c r="E616" s="95"/>
      <c r="F616" s="93"/>
      <c r="G616" s="95"/>
    </row>
    <row r="618" spans="2:7" x14ac:dyDescent="0.25">
      <c r="B618" s="95"/>
      <c r="C618" s="95"/>
      <c r="D618" s="95"/>
      <c r="E618" s="95"/>
      <c r="G618" s="95"/>
    </row>
    <row r="620" spans="2:7" ht="24" customHeight="1" x14ac:dyDescent="0.25"/>
    <row r="622" spans="2:7" x14ac:dyDescent="0.25">
      <c r="B622" s="95"/>
      <c r="C622" s="95"/>
      <c r="D622" s="95"/>
      <c r="E622" s="95"/>
      <c r="G622" s="95"/>
    </row>
    <row r="624" spans="2:7" x14ac:dyDescent="0.25">
      <c r="B624" s="95"/>
      <c r="C624" s="95"/>
      <c r="D624" s="95"/>
      <c r="E624" s="95"/>
      <c r="G624" s="95"/>
    </row>
    <row r="625" spans="2:7" x14ac:dyDescent="0.25">
      <c r="B625" s="95"/>
      <c r="C625" s="95"/>
      <c r="D625" s="95"/>
      <c r="E625" s="95"/>
      <c r="F625" s="93"/>
      <c r="G625" s="95"/>
    </row>
    <row r="626" spans="2:7" x14ac:dyDescent="0.25">
      <c r="B626" s="95"/>
      <c r="C626" s="95"/>
      <c r="D626" s="95"/>
      <c r="E626" s="95"/>
      <c r="G626" s="95"/>
    </row>
    <row r="627" spans="2:7" x14ac:dyDescent="0.25">
      <c r="B627" s="95"/>
      <c r="C627" s="95"/>
      <c r="D627" s="95"/>
      <c r="E627" s="95"/>
      <c r="G627" s="95"/>
    </row>
    <row r="629" spans="2:7" x14ac:dyDescent="0.25">
      <c r="B629" s="95"/>
      <c r="C629" s="95"/>
      <c r="D629" s="95"/>
      <c r="E629" s="95"/>
      <c r="F629" s="93"/>
      <c r="G629" s="95"/>
    </row>
    <row r="630" spans="2:7" x14ac:dyDescent="0.25">
      <c r="B630" s="95"/>
      <c r="C630" s="95"/>
      <c r="D630" s="95"/>
      <c r="E630" s="95"/>
      <c r="G630" s="95"/>
    </row>
    <row r="631" spans="2:7" ht="18.75" customHeight="1" x14ac:dyDescent="0.25">
      <c r="B631" s="95"/>
      <c r="C631" s="95"/>
      <c r="D631" s="95"/>
      <c r="E631" s="95"/>
      <c r="F631" s="93"/>
      <c r="G631" s="95"/>
    </row>
    <row r="632" spans="2:7" ht="18.75" customHeight="1" x14ac:dyDescent="0.25"/>
    <row r="633" spans="2:7" ht="15.75" customHeight="1" x14ac:dyDescent="0.25">
      <c r="B633" s="95"/>
      <c r="C633" s="95"/>
      <c r="D633" s="95"/>
      <c r="E633" s="95"/>
      <c r="F633" s="93"/>
      <c r="G633" s="95"/>
    </row>
    <row r="634" spans="2:7" ht="24" customHeight="1" x14ac:dyDescent="0.25">
      <c r="B634" s="95"/>
      <c r="C634" s="95"/>
      <c r="D634" s="95"/>
      <c r="E634" s="95"/>
      <c r="F634" s="93"/>
      <c r="G634" s="95"/>
    </row>
    <row r="635" spans="2:7" ht="18" customHeight="1" x14ac:dyDescent="0.25">
      <c r="B635" s="95"/>
      <c r="C635" s="95"/>
      <c r="D635" s="95"/>
      <c r="E635" s="95"/>
      <c r="G635" s="95"/>
    </row>
    <row r="637" spans="2:7" x14ac:dyDescent="0.25">
      <c r="B637" s="95"/>
      <c r="C637" s="95"/>
      <c r="D637" s="95"/>
      <c r="E637" s="95"/>
      <c r="F637" s="93"/>
      <c r="G637" s="95"/>
    </row>
    <row r="638" spans="2:7" x14ac:dyDescent="0.25">
      <c r="B638" s="95"/>
      <c r="C638" s="95"/>
      <c r="D638" s="95"/>
      <c r="E638" s="95"/>
      <c r="G638" s="95"/>
    </row>
    <row r="640" spans="2:7" x14ac:dyDescent="0.25">
      <c r="B640" s="95"/>
      <c r="C640" s="95"/>
      <c r="D640" s="95"/>
      <c r="E640" s="95"/>
      <c r="F640" s="93"/>
      <c r="G640" s="95"/>
    </row>
    <row r="641" spans="2:7" x14ac:dyDescent="0.25">
      <c r="B641" s="95"/>
      <c r="C641" s="95"/>
      <c r="D641" s="95"/>
      <c r="E641" s="95"/>
      <c r="F641" s="93"/>
      <c r="G641" s="95"/>
    </row>
    <row r="642" spans="2:7" x14ac:dyDescent="0.25">
      <c r="B642" s="95"/>
      <c r="C642" s="95"/>
      <c r="D642" s="95"/>
      <c r="E642" s="95"/>
      <c r="F642" s="93"/>
      <c r="G642" s="95"/>
    </row>
    <row r="643" spans="2:7" x14ac:dyDescent="0.25">
      <c r="B643" s="95"/>
      <c r="C643" s="95"/>
      <c r="D643" s="95"/>
      <c r="E643" s="95"/>
      <c r="G643" s="95"/>
    </row>
    <row r="644" spans="2:7" ht="48.75" customHeight="1" x14ac:dyDescent="0.25"/>
    <row r="645" spans="2:7" x14ac:dyDescent="0.25">
      <c r="B645" s="95"/>
      <c r="C645" s="95"/>
      <c r="D645" s="95"/>
      <c r="E645" s="95"/>
      <c r="F645" s="93"/>
      <c r="G645" s="95"/>
    </row>
    <row r="648" spans="2:7" ht="38.25" customHeight="1" x14ac:dyDescent="0.25">
      <c r="B648" s="95"/>
      <c r="C648" s="95"/>
      <c r="D648" s="95"/>
      <c r="E648" s="95"/>
      <c r="G648" s="95"/>
    </row>
    <row r="650" spans="2:7" ht="48" customHeight="1" x14ac:dyDescent="0.25">
      <c r="B650" s="95"/>
      <c r="C650" s="95"/>
      <c r="D650" s="95"/>
      <c r="E650" s="95"/>
      <c r="F650" s="93"/>
      <c r="G650" s="95"/>
    </row>
    <row r="651" spans="2:7" x14ac:dyDescent="0.25">
      <c r="B651" s="95"/>
      <c r="C651" s="95"/>
      <c r="D651" s="95"/>
      <c r="E651" s="95"/>
      <c r="G651" s="95"/>
    </row>
    <row r="652" spans="2:7" ht="51" customHeight="1" x14ac:dyDescent="0.25">
      <c r="B652" s="95"/>
      <c r="C652" s="95"/>
      <c r="D652" s="95"/>
      <c r="E652" s="95"/>
      <c r="F652" s="93"/>
      <c r="G652" s="95"/>
    </row>
    <row r="653" spans="2:7" ht="32.25" customHeight="1" x14ac:dyDescent="0.25"/>
    <row r="655" spans="2:7" x14ac:dyDescent="0.25">
      <c r="B655" s="95"/>
      <c r="C655" s="95"/>
      <c r="D655" s="95"/>
      <c r="E655" s="95"/>
      <c r="F655" s="93"/>
      <c r="G655" s="95"/>
    </row>
    <row r="656" spans="2:7" ht="48" customHeight="1" x14ac:dyDescent="0.25"/>
    <row r="657" spans="2:7" x14ac:dyDescent="0.25">
      <c r="B657" s="95"/>
      <c r="C657" s="95"/>
      <c r="D657" s="95"/>
      <c r="E657" s="95"/>
      <c r="F657" s="93"/>
      <c r="G657" s="95"/>
    </row>
    <row r="658" spans="2:7" x14ac:dyDescent="0.25">
      <c r="B658" s="95"/>
      <c r="C658" s="95"/>
      <c r="D658" s="95"/>
      <c r="E658" s="95"/>
      <c r="F658" s="93"/>
      <c r="G658" s="95"/>
    </row>
    <row r="659" spans="2:7" ht="18" customHeight="1" x14ac:dyDescent="0.25"/>
    <row r="660" spans="2:7" ht="50.25" customHeight="1" x14ac:dyDescent="0.25"/>
    <row r="661" spans="2:7" ht="47.25" customHeight="1" x14ac:dyDescent="0.25"/>
    <row r="663" spans="2:7" x14ac:dyDescent="0.25">
      <c r="B663" s="95"/>
      <c r="C663" s="95"/>
      <c r="D663" s="95"/>
      <c r="E663" s="95"/>
      <c r="G663" s="95"/>
    </row>
    <row r="664" spans="2:7" ht="51.75" customHeight="1" x14ac:dyDescent="0.25"/>
    <row r="665" spans="2:7" x14ac:dyDescent="0.25">
      <c r="B665" s="95"/>
      <c r="C665" s="95"/>
      <c r="D665" s="95"/>
      <c r="E665" s="95"/>
      <c r="G665" s="95"/>
    </row>
    <row r="667" spans="2:7" x14ac:dyDescent="0.25">
      <c r="B667" s="95"/>
      <c r="C667" s="95"/>
      <c r="D667" s="95"/>
      <c r="E667" s="95"/>
      <c r="G667" s="95"/>
    </row>
    <row r="669" spans="2:7" ht="50.25" customHeight="1" x14ac:dyDescent="0.25">
      <c r="B669" s="95"/>
      <c r="C669" s="95"/>
      <c r="D669" s="95"/>
      <c r="E669" s="95"/>
      <c r="G669" s="95"/>
    </row>
    <row r="670" spans="2:7" x14ac:dyDescent="0.25">
      <c r="B670" s="95"/>
      <c r="C670" s="95"/>
      <c r="D670" s="95"/>
      <c r="E670" s="95"/>
      <c r="F670" s="93"/>
      <c r="G670" s="95"/>
    </row>
    <row r="671" spans="2:7" ht="32.25" customHeight="1" x14ac:dyDescent="0.25"/>
    <row r="672" spans="2:7" x14ac:dyDescent="0.25">
      <c r="B672" s="95"/>
      <c r="C672" s="95"/>
      <c r="D672" s="95"/>
      <c r="E672" s="95"/>
      <c r="F672" s="93"/>
      <c r="G672" s="95"/>
    </row>
    <row r="673" spans="2:7" x14ac:dyDescent="0.25">
      <c r="B673" s="95"/>
      <c r="C673" s="95"/>
      <c r="D673" s="95"/>
      <c r="E673" s="95"/>
      <c r="G673" s="95"/>
    </row>
    <row r="674" spans="2:7" ht="53.25" customHeight="1" x14ac:dyDescent="0.25">
      <c r="B674" s="95"/>
      <c r="C674" s="95"/>
      <c r="D674" s="95"/>
      <c r="E674" s="95"/>
      <c r="F674" s="93"/>
      <c r="G674" s="95"/>
    </row>
    <row r="676" spans="2:7" ht="66" customHeight="1" x14ac:dyDescent="0.25">
      <c r="B676" s="95"/>
      <c r="C676" s="95"/>
      <c r="D676" s="95"/>
      <c r="E676" s="95"/>
      <c r="F676" s="93"/>
      <c r="G676" s="95"/>
    </row>
    <row r="677" spans="2:7" ht="51" customHeight="1" x14ac:dyDescent="0.25">
      <c r="B677" s="95"/>
      <c r="C677" s="95"/>
      <c r="D677" s="95"/>
      <c r="E677" s="95"/>
      <c r="F677" s="93"/>
      <c r="G677" s="95"/>
    </row>
    <row r="679" spans="2:7" x14ac:dyDescent="0.25">
      <c r="B679" s="95"/>
      <c r="C679" s="95"/>
      <c r="D679" s="95"/>
      <c r="E679" s="95"/>
      <c r="F679" s="93"/>
      <c r="G679" s="95"/>
    </row>
    <row r="680" spans="2:7" x14ac:dyDescent="0.25">
      <c r="B680" s="95"/>
      <c r="C680" s="95"/>
      <c r="D680" s="95"/>
      <c r="E680" s="95"/>
      <c r="F680" s="93"/>
      <c r="G680" s="95"/>
    </row>
    <row r="687" spans="2:7" x14ac:dyDescent="0.25">
      <c r="B687" s="95"/>
      <c r="C687" s="95"/>
      <c r="D687" s="95"/>
      <c r="E687" s="95"/>
      <c r="F687" s="93"/>
      <c r="G687" s="95"/>
    </row>
    <row r="689" spans="2:7" ht="115.5" customHeight="1" x14ac:dyDescent="0.25">
      <c r="B689" s="95"/>
      <c r="C689" s="95"/>
      <c r="D689" s="95"/>
      <c r="E689" s="95"/>
      <c r="G689" s="95"/>
    </row>
    <row r="690" spans="2:7" x14ac:dyDescent="0.25">
      <c r="B690" s="95"/>
      <c r="C690" s="95"/>
      <c r="D690" s="95"/>
      <c r="E690" s="95"/>
      <c r="G690" s="95"/>
    </row>
    <row r="691" spans="2:7" ht="131.25" customHeight="1" x14ac:dyDescent="0.25">
      <c r="B691" s="95"/>
      <c r="C691" s="95"/>
      <c r="D691" s="95"/>
      <c r="E691" s="95"/>
      <c r="G691" s="95"/>
    </row>
    <row r="692" spans="2:7" x14ac:dyDescent="0.25">
      <c r="B692" s="95"/>
      <c r="C692" s="95"/>
      <c r="D692" s="95"/>
      <c r="E692" s="95"/>
      <c r="G692" s="95"/>
    </row>
    <row r="693" spans="2:7" ht="38.25" customHeight="1" x14ac:dyDescent="0.25"/>
    <row r="695" spans="2:7" ht="78" customHeight="1" x14ac:dyDescent="0.25"/>
    <row r="696" spans="2:7" ht="22.5" customHeight="1" x14ac:dyDescent="0.25">
      <c r="B696" s="95"/>
      <c r="C696" s="95"/>
      <c r="D696" s="95"/>
      <c r="E696" s="95"/>
      <c r="F696" s="93"/>
      <c r="G696" s="95"/>
    </row>
    <row r="697" spans="2:7" x14ac:dyDescent="0.25">
      <c r="B697" s="95"/>
      <c r="C697" s="95"/>
      <c r="D697" s="95"/>
      <c r="E697" s="95"/>
      <c r="F697" s="93"/>
      <c r="G697" s="95"/>
    </row>
    <row r="698" spans="2:7" ht="24" customHeight="1" x14ac:dyDescent="0.25">
      <c r="B698" s="95"/>
      <c r="C698" s="95"/>
      <c r="D698" s="95"/>
      <c r="E698" s="95"/>
      <c r="F698" s="93"/>
      <c r="G698" s="95"/>
    </row>
    <row r="699" spans="2:7" ht="66" customHeight="1" x14ac:dyDescent="0.25">
      <c r="B699" s="95"/>
      <c r="C699" s="95"/>
      <c r="D699" s="95"/>
      <c r="E699" s="95"/>
      <c r="F699" s="93"/>
      <c r="G699" s="95"/>
    </row>
    <row r="703" spans="2:7" x14ac:dyDescent="0.25">
      <c r="B703" s="95"/>
      <c r="C703" s="95"/>
      <c r="D703" s="95"/>
      <c r="E703" s="95"/>
      <c r="F703" s="93"/>
      <c r="G703" s="95"/>
    </row>
    <row r="704" spans="2:7" x14ac:dyDescent="0.25">
      <c r="B704" s="95"/>
      <c r="C704" s="95"/>
      <c r="D704" s="95"/>
      <c r="E704" s="95"/>
      <c r="F704" s="93"/>
      <c r="G704" s="95"/>
    </row>
    <row r="706" spans="2:7" ht="18" customHeight="1" x14ac:dyDescent="0.25"/>
    <row r="707" spans="2:7" x14ac:dyDescent="0.25">
      <c r="B707" s="95"/>
      <c r="C707" s="95"/>
      <c r="D707" s="95"/>
      <c r="E707" s="95"/>
      <c r="G707" s="95"/>
    </row>
    <row r="714" spans="2:7" x14ac:dyDescent="0.25">
      <c r="B714" s="95"/>
      <c r="C714" s="95"/>
      <c r="D714" s="95"/>
      <c r="E714" s="95"/>
      <c r="F714" s="93"/>
      <c r="G714" s="95"/>
    </row>
    <row r="715" spans="2:7" ht="22.5" customHeight="1" x14ac:dyDescent="0.25"/>
    <row r="716" spans="2:7" ht="48" customHeight="1" x14ac:dyDescent="0.25"/>
    <row r="717" spans="2:7" ht="21" customHeight="1" x14ac:dyDescent="0.25">
      <c r="B717" s="95"/>
      <c r="C717" s="95"/>
      <c r="D717" s="95"/>
      <c r="E717" s="95"/>
      <c r="G717" s="95"/>
    </row>
    <row r="718" spans="2:7" ht="51" customHeight="1" x14ac:dyDescent="0.25"/>
    <row r="721" spans="2:7" x14ac:dyDescent="0.25">
      <c r="B721" s="95"/>
      <c r="C721" s="95"/>
      <c r="D721" s="95"/>
      <c r="E721" s="95"/>
      <c r="G721" s="95"/>
    </row>
    <row r="722" spans="2:7" ht="28.5" customHeight="1" x14ac:dyDescent="0.25"/>
    <row r="723" spans="2:7" ht="23.25" customHeight="1" x14ac:dyDescent="0.25"/>
    <row r="724" spans="2:7" x14ac:dyDescent="0.25">
      <c r="B724" s="95"/>
      <c r="C724" s="95"/>
      <c r="D724" s="95"/>
      <c r="E724" s="95"/>
      <c r="F724" s="93"/>
      <c r="G724" s="95"/>
    </row>
    <row r="725" spans="2:7" x14ac:dyDescent="0.25">
      <c r="B725" s="95"/>
      <c r="C725" s="95"/>
      <c r="D725" s="95"/>
      <c r="E725" s="95"/>
      <c r="G725" s="95"/>
    </row>
    <row r="728" spans="2:7" x14ac:dyDescent="0.25">
      <c r="B728" s="95"/>
      <c r="C728" s="95"/>
      <c r="D728" s="95"/>
      <c r="E728" s="95"/>
      <c r="F728" s="93"/>
      <c r="G728" s="95"/>
    </row>
    <row r="730" spans="2:7" x14ac:dyDescent="0.25">
      <c r="B730" s="95"/>
      <c r="C730" s="95"/>
      <c r="D730" s="95"/>
      <c r="E730" s="95"/>
      <c r="G730" s="95"/>
    </row>
    <row r="732" spans="2:7" x14ac:dyDescent="0.25">
      <c r="B732" s="95"/>
      <c r="C732" s="95"/>
      <c r="D732" s="95"/>
      <c r="E732" s="95"/>
      <c r="F732" s="93"/>
      <c r="G732" s="95"/>
    </row>
    <row r="733" spans="2:7" ht="27" customHeight="1" x14ac:dyDescent="0.25"/>
    <row r="735" spans="2:7" x14ac:dyDescent="0.25">
      <c r="B735" s="95"/>
      <c r="C735" s="95"/>
      <c r="D735" s="95"/>
      <c r="E735" s="95"/>
      <c r="G735" s="95"/>
    </row>
    <row r="737" spans="2:7" x14ac:dyDescent="0.25">
      <c r="B737" s="95"/>
      <c r="C737" s="95"/>
      <c r="D737" s="95"/>
      <c r="E737" s="95"/>
      <c r="F737" s="93"/>
      <c r="G737" s="95"/>
    </row>
    <row r="740" spans="2:7" x14ac:dyDescent="0.25">
      <c r="B740" s="95"/>
      <c r="C740" s="95"/>
      <c r="D740" s="95"/>
      <c r="E740" s="95"/>
      <c r="G740" s="95"/>
    </row>
    <row r="742" spans="2:7" x14ac:dyDescent="0.25">
      <c r="B742" s="95"/>
      <c r="C742" s="95"/>
      <c r="D742" s="95"/>
      <c r="E742" s="95"/>
      <c r="F742" s="93"/>
      <c r="G742" s="95"/>
    </row>
    <row r="743" spans="2:7" ht="53.25" customHeight="1" x14ac:dyDescent="0.25">
      <c r="B743" s="95"/>
      <c r="C743" s="95"/>
      <c r="D743" s="95"/>
      <c r="E743" s="95"/>
      <c r="G743" s="95"/>
    </row>
    <row r="745" spans="2:7" x14ac:dyDescent="0.25">
      <c r="B745" s="95"/>
      <c r="C745" s="95"/>
      <c r="D745" s="95"/>
      <c r="E745" s="95"/>
      <c r="G745" s="95"/>
    </row>
    <row r="747" spans="2:7" ht="48" customHeight="1" x14ac:dyDescent="0.25">
      <c r="B747" s="95"/>
      <c r="C747" s="95"/>
      <c r="D747" s="95"/>
      <c r="E747" s="95"/>
      <c r="F747" s="93"/>
      <c r="G747" s="95"/>
    </row>
    <row r="748" spans="2:7" x14ac:dyDescent="0.25">
      <c r="B748" s="95"/>
      <c r="C748" s="95"/>
      <c r="D748" s="95"/>
      <c r="E748" s="95"/>
      <c r="G748" s="95"/>
    </row>
    <row r="749" spans="2:7" x14ac:dyDescent="0.25">
      <c r="B749" s="95"/>
      <c r="C749" s="95"/>
      <c r="D749" s="95"/>
      <c r="E749" s="95"/>
      <c r="G749" s="95"/>
    </row>
    <row r="750" spans="2:7" x14ac:dyDescent="0.25">
      <c r="B750" s="95"/>
      <c r="C750" s="95"/>
      <c r="D750" s="95"/>
      <c r="E750" s="95"/>
      <c r="F750" s="93"/>
      <c r="G750" s="95"/>
    </row>
    <row r="751" spans="2:7" ht="19.5" customHeight="1" x14ac:dyDescent="0.25"/>
    <row r="752" spans="2:7" x14ac:dyDescent="0.25">
      <c r="B752" s="95"/>
      <c r="C752" s="95"/>
      <c r="D752" s="95"/>
      <c r="E752" s="95"/>
      <c r="F752" s="93"/>
      <c r="G752" s="95"/>
    </row>
    <row r="755" spans="2:7" x14ac:dyDescent="0.25">
      <c r="B755" s="95"/>
      <c r="C755" s="95"/>
      <c r="D755" s="95"/>
      <c r="E755" s="95"/>
      <c r="F755" s="93"/>
      <c r="G755" s="95"/>
    </row>
    <row r="756" spans="2:7" ht="50.25" customHeight="1" x14ac:dyDescent="0.25">
      <c r="B756" s="95"/>
      <c r="C756" s="95"/>
      <c r="D756" s="95"/>
      <c r="E756" s="95"/>
      <c r="F756" s="93"/>
      <c r="G756" s="95"/>
    </row>
    <row r="757" spans="2:7" x14ac:dyDescent="0.25">
      <c r="B757" s="95"/>
      <c r="C757" s="95"/>
      <c r="D757" s="95"/>
      <c r="E757" s="95"/>
      <c r="G757" s="95"/>
    </row>
    <row r="761" spans="2:7" ht="48.75" customHeight="1" x14ac:dyDescent="0.25">
      <c r="B761" s="95"/>
      <c r="C761" s="95"/>
      <c r="D761" s="95"/>
      <c r="E761" s="95"/>
      <c r="G761" s="95"/>
    </row>
    <row r="764" spans="2:7" x14ac:dyDescent="0.25">
      <c r="B764" s="95"/>
      <c r="C764" s="95"/>
      <c r="D764" s="95"/>
      <c r="E764" s="95"/>
      <c r="F764" s="93"/>
      <c r="G764" s="95"/>
    </row>
    <row r="766" spans="2:7" ht="54.75" customHeight="1" x14ac:dyDescent="0.25"/>
    <row r="768" spans="2:7" x14ac:dyDescent="0.25">
      <c r="B768" s="95"/>
      <c r="C768" s="95"/>
      <c r="D768" s="95"/>
      <c r="E768" s="95"/>
      <c r="F768" s="93"/>
      <c r="G768" s="95"/>
    </row>
    <row r="769" spans="2:7" ht="36.75" customHeight="1" x14ac:dyDescent="0.25">
      <c r="B769" s="95"/>
      <c r="C769" s="95"/>
      <c r="D769" s="95"/>
      <c r="E769" s="95"/>
      <c r="G769" s="95"/>
    </row>
    <row r="771" spans="2:7" ht="49.5" customHeight="1" x14ac:dyDescent="0.25">
      <c r="B771" s="95"/>
      <c r="C771" s="95"/>
      <c r="D771" s="95"/>
      <c r="E771" s="95"/>
      <c r="G771" s="95"/>
    </row>
    <row r="772" spans="2:7" x14ac:dyDescent="0.25">
      <c r="B772" s="95"/>
      <c r="C772" s="95"/>
      <c r="D772" s="95"/>
      <c r="E772" s="95"/>
      <c r="G772" s="95"/>
    </row>
    <row r="773" spans="2:7" x14ac:dyDescent="0.25">
      <c r="B773" s="95"/>
      <c r="C773" s="95"/>
      <c r="D773" s="95"/>
      <c r="E773" s="95"/>
      <c r="G773" s="95"/>
    </row>
    <row r="774" spans="2:7" ht="32.25" customHeight="1" x14ac:dyDescent="0.25">
      <c r="B774" s="95"/>
      <c r="C774" s="95"/>
      <c r="D774" s="95"/>
      <c r="E774" s="95"/>
      <c r="G774" s="95"/>
    </row>
    <row r="775" spans="2:7" ht="51" customHeight="1" x14ac:dyDescent="0.25"/>
    <row r="776" spans="2:7" x14ac:dyDescent="0.25">
      <c r="B776" s="95"/>
      <c r="C776" s="95"/>
      <c r="D776" s="95"/>
      <c r="E776" s="95"/>
      <c r="F776" s="93"/>
      <c r="G776" s="95"/>
    </row>
    <row r="778" spans="2:7" x14ac:dyDescent="0.25">
      <c r="B778" s="95"/>
      <c r="C778" s="95"/>
      <c r="D778" s="95"/>
      <c r="E778" s="95"/>
      <c r="F778" s="93"/>
      <c r="G778" s="95"/>
    </row>
    <row r="779" spans="2:7" x14ac:dyDescent="0.25">
      <c r="B779" s="95"/>
      <c r="C779" s="95"/>
      <c r="D779" s="95"/>
      <c r="E779" s="95"/>
      <c r="F779" s="93"/>
      <c r="G779" s="95"/>
    </row>
    <row r="780" spans="2:7" x14ac:dyDescent="0.25">
      <c r="B780" s="95"/>
      <c r="C780" s="95"/>
      <c r="D780" s="95"/>
      <c r="E780" s="95"/>
      <c r="F780" s="93"/>
      <c r="G780" s="95"/>
    </row>
    <row r="781" spans="2:7" x14ac:dyDescent="0.25">
      <c r="B781" s="95"/>
      <c r="C781" s="95"/>
      <c r="D781" s="95"/>
      <c r="E781" s="95"/>
      <c r="F781" s="93"/>
      <c r="G781" s="95"/>
    </row>
    <row r="783" spans="2:7" ht="50.25" customHeight="1" x14ac:dyDescent="0.25">
      <c r="B783" s="95"/>
      <c r="C783" s="95"/>
      <c r="D783" s="95"/>
      <c r="E783" s="95"/>
      <c r="F783" s="93"/>
      <c r="G783" s="95"/>
    </row>
    <row r="785" spans="2:7" x14ac:dyDescent="0.25">
      <c r="B785" s="95"/>
      <c r="C785" s="95"/>
      <c r="D785" s="95"/>
      <c r="E785" s="95"/>
      <c r="F785" s="93"/>
      <c r="G785" s="95"/>
    </row>
    <row r="786" spans="2:7" x14ac:dyDescent="0.25">
      <c r="B786" s="95"/>
      <c r="C786" s="95"/>
      <c r="D786" s="95"/>
      <c r="E786" s="95"/>
      <c r="F786" s="93"/>
      <c r="G786" s="95"/>
    </row>
    <row r="787" spans="2:7" ht="36" customHeight="1" x14ac:dyDescent="0.25">
      <c r="B787" s="95"/>
      <c r="C787" s="95"/>
      <c r="D787" s="95"/>
      <c r="E787" s="95"/>
      <c r="G787" s="95"/>
    </row>
    <row r="788" spans="2:7" x14ac:dyDescent="0.25">
      <c r="B788" s="95"/>
      <c r="C788" s="95"/>
      <c r="D788" s="95"/>
      <c r="E788" s="95"/>
      <c r="F788" s="93"/>
      <c r="G788" s="95"/>
    </row>
    <row r="789" spans="2:7" x14ac:dyDescent="0.25">
      <c r="B789" s="95"/>
      <c r="C789" s="95"/>
      <c r="D789" s="95"/>
      <c r="E789" s="95"/>
      <c r="G789" s="95"/>
    </row>
    <row r="792" spans="2:7" x14ac:dyDescent="0.25">
      <c r="B792" s="95"/>
      <c r="C792" s="95"/>
      <c r="D792" s="95"/>
      <c r="E792" s="95"/>
      <c r="G792" s="95"/>
    </row>
    <row r="793" spans="2:7" x14ac:dyDescent="0.25">
      <c r="B793" s="95"/>
      <c r="C793" s="95"/>
      <c r="D793" s="95"/>
      <c r="E793" s="95"/>
      <c r="G793" s="95"/>
    </row>
    <row r="794" spans="2:7" x14ac:dyDescent="0.25">
      <c r="B794" s="95"/>
      <c r="C794" s="95"/>
      <c r="D794" s="95"/>
      <c r="E794" s="95"/>
      <c r="F794" s="93"/>
      <c r="G794" s="95"/>
    </row>
    <row r="795" spans="2:7" ht="24" customHeight="1" x14ac:dyDescent="0.25">
      <c r="B795" s="95"/>
      <c r="C795" s="95"/>
      <c r="D795" s="95"/>
      <c r="E795" s="95"/>
      <c r="G795" s="95"/>
    </row>
    <row r="796" spans="2:7" x14ac:dyDescent="0.25">
      <c r="B796" s="95"/>
      <c r="C796" s="95"/>
      <c r="D796" s="95"/>
      <c r="E796" s="95"/>
      <c r="F796" s="93"/>
      <c r="G796" s="95"/>
    </row>
    <row r="797" spans="2:7" ht="113.25" customHeight="1" x14ac:dyDescent="0.25">
      <c r="B797" s="95"/>
      <c r="C797" s="95"/>
      <c r="D797" s="95"/>
      <c r="E797" s="95"/>
      <c r="G797" s="95"/>
    </row>
    <row r="798" spans="2:7" ht="27.75" customHeight="1" x14ac:dyDescent="0.25"/>
    <row r="799" spans="2:7" ht="51.75" customHeight="1" x14ac:dyDescent="0.25">
      <c r="B799" s="95"/>
      <c r="C799" s="95"/>
      <c r="D799" s="95"/>
      <c r="E799" s="95"/>
      <c r="F799" s="93"/>
      <c r="G799" s="95"/>
    </row>
    <row r="800" spans="2:7" ht="47.25" customHeight="1" x14ac:dyDescent="0.25">
      <c r="B800" s="95"/>
      <c r="C800" s="95"/>
      <c r="D800" s="95"/>
      <c r="E800" s="95"/>
      <c r="F800" s="93"/>
      <c r="G800" s="95"/>
    </row>
    <row r="801" spans="2:7" x14ac:dyDescent="0.25">
      <c r="B801" s="95"/>
      <c r="C801" s="95"/>
      <c r="D801" s="95"/>
      <c r="E801" s="95"/>
      <c r="F801" s="93"/>
      <c r="G801" s="95"/>
    </row>
    <row r="802" spans="2:7" ht="37.5" customHeight="1" x14ac:dyDescent="0.25">
      <c r="B802" s="95"/>
      <c r="C802" s="95"/>
      <c r="D802" s="95"/>
      <c r="E802" s="95"/>
      <c r="F802" s="93"/>
      <c r="G802" s="95"/>
    </row>
    <row r="803" spans="2:7" x14ac:dyDescent="0.25">
      <c r="B803" s="95"/>
      <c r="C803" s="95"/>
      <c r="D803" s="95"/>
      <c r="E803" s="95"/>
      <c r="F803" s="93"/>
      <c r="G803" s="95"/>
    </row>
    <row r="804" spans="2:7" ht="50.25" customHeight="1" x14ac:dyDescent="0.25">
      <c r="B804" s="95"/>
      <c r="C804" s="95"/>
      <c r="D804" s="95"/>
      <c r="E804" s="95"/>
      <c r="F804" s="93"/>
      <c r="G804" s="95"/>
    </row>
    <row r="805" spans="2:7" ht="48" customHeight="1" x14ac:dyDescent="0.25"/>
    <row r="806" spans="2:7" x14ac:dyDescent="0.25">
      <c r="B806" s="95"/>
      <c r="C806" s="95"/>
      <c r="D806" s="95"/>
      <c r="E806" s="95"/>
      <c r="F806" s="93"/>
      <c r="G806" s="95"/>
    </row>
    <row r="807" spans="2:7" ht="34.5" customHeight="1" x14ac:dyDescent="0.25"/>
    <row r="808" spans="2:7" x14ac:dyDescent="0.25">
      <c r="B808" s="95"/>
      <c r="C808" s="95"/>
      <c r="D808" s="95"/>
      <c r="E808" s="95"/>
      <c r="F808" s="93"/>
      <c r="G808" s="95"/>
    </row>
    <row r="809" spans="2:7" x14ac:dyDescent="0.25">
      <c r="B809" s="95"/>
      <c r="C809" s="95"/>
      <c r="D809" s="95"/>
      <c r="E809" s="95"/>
      <c r="F809" s="93"/>
      <c r="G809" s="95"/>
    </row>
    <row r="810" spans="2:7" x14ac:dyDescent="0.25">
      <c r="B810" s="95"/>
      <c r="C810" s="95"/>
      <c r="D810" s="95"/>
      <c r="E810" s="95"/>
      <c r="G810" s="95"/>
    </row>
    <row r="811" spans="2:7" x14ac:dyDescent="0.25">
      <c r="B811" s="95"/>
      <c r="C811" s="95"/>
      <c r="D811" s="95"/>
      <c r="E811" s="95"/>
      <c r="F811" s="93"/>
      <c r="G811" s="95"/>
    </row>
    <row r="813" spans="2:7" ht="53.25" customHeight="1" x14ac:dyDescent="0.25"/>
    <row r="814" spans="2:7" x14ac:dyDescent="0.25">
      <c r="B814" s="95"/>
      <c r="C814" s="95"/>
      <c r="D814" s="95"/>
      <c r="E814" s="95"/>
      <c r="G814" s="95"/>
    </row>
    <row r="815" spans="2:7" ht="36.75" customHeight="1" x14ac:dyDescent="0.25"/>
    <row r="817" spans="2:7" x14ac:dyDescent="0.25">
      <c r="B817" s="95"/>
      <c r="C817" s="95"/>
      <c r="D817" s="95"/>
      <c r="E817" s="95"/>
      <c r="F817" s="93"/>
      <c r="G817" s="95"/>
    </row>
    <row r="818" spans="2:7" ht="53.25" customHeight="1" x14ac:dyDescent="0.25"/>
    <row r="819" spans="2:7" ht="38.25" customHeight="1" x14ac:dyDescent="0.25"/>
    <row r="820" spans="2:7" ht="112.5" customHeight="1" x14ac:dyDescent="0.25"/>
    <row r="821" spans="2:7" ht="24" customHeight="1" x14ac:dyDescent="0.25">
      <c r="B821" s="95"/>
      <c r="C821" s="95"/>
      <c r="D821" s="95"/>
      <c r="E821" s="95"/>
      <c r="F821" s="93"/>
      <c r="G821" s="95"/>
    </row>
    <row r="822" spans="2:7" ht="52.5" customHeight="1" x14ac:dyDescent="0.25">
      <c r="B822" s="95"/>
      <c r="C822" s="95"/>
      <c r="D822" s="95"/>
      <c r="E822" s="95"/>
      <c r="G822" s="95"/>
    </row>
    <row r="823" spans="2:7" ht="51" customHeight="1" x14ac:dyDescent="0.25"/>
    <row r="825" spans="2:7" ht="33" customHeight="1" x14ac:dyDescent="0.25"/>
    <row r="827" spans="2:7" ht="47.25" customHeight="1" x14ac:dyDescent="0.25"/>
    <row r="828" spans="2:7" ht="54.75" customHeight="1" x14ac:dyDescent="0.25">
      <c r="B828" s="95"/>
      <c r="C828" s="95"/>
      <c r="D828" s="95"/>
      <c r="E828" s="95"/>
      <c r="F828" s="93"/>
      <c r="G828" s="95"/>
    </row>
    <row r="829" spans="2:7" x14ac:dyDescent="0.25">
      <c r="B829" s="95"/>
      <c r="C829" s="95"/>
      <c r="D829" s="95"/>
      <c r="E829" s="95"/>
      <c r="F829" s="93"/>
      <c r="G829" s="95"/>
    </row>
    <row r="830" spans="2:7" ht="42.75" customHeight="1" x14ac:dyDescent="0.25"/>
    <row r="831" spans="2:7" x14ac:dyDescent="0.25">
      <c r="B831" s="95"/>
      <c r="C831" s="95"/>
      <c r="D831" s="95"/>
      <c r="E831" s="95"/>
      <c r="G831" s="95"/>
    </row>
    <row r="833" spans="2:7" x14ac:dyDescent="0.25">
      <c r="B833" s="95"/>
      <c r="C833" s="95"/>
      <c r="D833" s="95"/>
      <c r="E833" s="95"/>
      <c r="G833" s="95"/>
    </row>
    <row r="834" spans="2:7" x14ac:dyDescent="0.25">
      <c r="B834" s="95"/>
      <c r="C834" s="95"/>
      <c r="D834" s="95"/>
      <c r="E834" s="95"/>
      <c r="G834" s="95"/>
    </row>
    <row r="836" spans="2:7" ht="50.25" customHeight="1" x14ac:dyDescent="0.25">
      <c r="B836" s="95"/>
      <c r="C836" s="95"/>
      <c r="D836" s="95"/>
      <c r="E836" s="95"/>
      <c r="F836" s="93"/>
      <c r="G836" s="95"/>
    </row>
    <row r="838" spans="2:7" x14ac:dyDescent="0.25">
      <c r="B838" s="95"/>
      <c r="C838" s="95"/>
      <c r="D838" s="95"/>
      <c r="E838" s="95"/>
      <c r="F838" s="93"/>
      <c r="G838" s="95"/>
    </row>
    <row r="840" spans="2:7" ht="52.5" customHeight="1" x14ac:dyDescent="0.25">
      <c r="B840" s="95"/>
      <c r="C840" s="95"/>
      <c r="D840" s="95"/>
      <c r="E840" s="95"/>
      <c r="F840" s="93"/>
      <c r="G840" s="95"/>
    </row>
    <row r="841" spans="2:7" x14ac:dyDescent="0.25">
      <c r="B841" s="95"/>
      <c r="C841" s="95"/>
      <c r="D841" s="95"/>
      <c r="E841" s="95"/>
      <c r="F841" s="93"/>
      <c r="G841" s="95"/>
    </row>
    <row r="844" spans="2:7" x14ac:dyDescent="0.25">
      <c r="B844" s="95"/>
      <c r="C844" s="95"/>
      <c r="D844" s="95"/>
      <c r="E844" s="95"/>
      <c r="G844" s="95"/>
    </row>
    <row r="847" spans="2:7" ht="79.5" customHeight="1" x14ac:dyDescent="0.25">
      <c r="B847" s="95"/>
      <c r="C847" s="95"/>
      <c r="D847" s="95"/>
      <c r="E847" s="95"/>
      <c r="F847" s="93"/>
      <c r="G847" s="95"/>
    </row>
    <row r="848" spans="2:7" ht="27.75" customHeight="1" x14ac:dyDescent="0.25"/>
    <row r="850" spans="2:7" x14ac:dyDescent="0.25">
      <c r="B850" s="95"/>
      <c r="C850" s="95"/>
      <c r="D850" s="95"/>
      <c r="E850" s="95"/>
      <c r="G850" s="95"/>
    </row>
    <row r="851" spans="2:7" x14ac:dyDescent="0.25">
      <c r="B851" s="95"/>
      <c r="C851" s="95"/>
      <c r="D851" s="95"/>
      <c r="E851" s="95"/>
      <c r="F851" s="93"/>
      <c r="G851" s="95"/>
    </row>
    <row r="853" spans="2:7" x14ac:dyDescent="0.25">
      <c r="B853" s="95"/>
      <c r="C853" s="95"/>
      <c r="D853" s="95"/>
      <c r="E853" s="95"/>
      <c r="G853" s="95"/>
    </row>
    <row r="855" spans="2:7" ht="53.25" customHeight="1" x14ac:dyDescent="0.25">
      <c r="B855" s="95"/>
      <c r="C855" s="95"/>
      <c r="D855" s="95"/>
      <c r="E855" s="95"/>
      <c r="G855" s="95"/>
    </row>
    <row r="857" spans="2:7" ht="42.75" customHeight="1" x14ac:dyDescent="0.25">
      <c r="B857" s="95"/>
      <c r="C857" s="95"/>
      <c r="D857" s="95"/>
      <c r="E857" s="95"/>
      <c r="F857" s="93"/>
      <c r="G857" s="95"/>
    </row>
    <row r="858" spans="2:7" x14ac:dyDescent="0.25">
      <c r="B858" s="95"/>
      <c r="C858" s="95"/>
      <c r="D858" s="95"/>
      <c r="E858" s="95"/>
      <c r="F858" s="93"/>
      <c r="G858" s="95"/>
    </row>
    <row r="859" spans="2:7" ht="113.25" customHeight="1" x14ac:dyDescent="0.25"/>
    <row r="860" spans="2:7" ht="18.75" customHeight="1" x14ac:dyDescent="0.25">
      <c r="B860" s="95"/>
      <c r="C860" s="95"/>
      <c r="D860" s="95"/>
      <c r="E860" s="95"/>
      <c r="F860" s="93"/>
      <c r="G860" s="95"/>
    </row>
    <row r="861" spans="2:7" x14ac:dyDescent="0.25">
      <c r="B861" s="95"/>
      <c r="C861" s="95"/>
      <c r="D861" s="95"/>
      <c r="E861" s="95"/>
      <c r="G861" s="95"/>
    </row>
    <row r="862" spans="2:7" x14ac:dyDescent="0.25">
      <c r="B862" s="95"/>
      <c r="C862" s="95"/>
      <c r="D862" s="95"/>
      <c r="E862" s="95"/>
      <c r="F862" s="93"/>
      <c r="G862" s="95"/>
    </row>
    <row r="863" spans="2:7" x14ac:dyDescent="0.25">
      <c r="B863" s="95"/>
      <c r="C863" s="95"/>
      <c r="D863" s="95"/>
      <c r="E863" s="95"/>
      <c r="G863" s="95"/>
    </row>
    <row r="864" spans="2:7" x14ac:dyDescent="0.25">
      <c r="B864" s="95"/>
      <c r="C864" s="95"/>
      <c r="D864" s="95"/>
      <c r="E864" s="95"/>
      <c r="F864" s="93"/>
      <c r="G864" s="95"/>
    </row>
    <row r="865" spans="2:7" x14ac:dyDescent="0.25">
      <c r="B865" s="95"/>
      <c r="C865" s="95"/>
      <c r="D865" s="95"/>
      <c r="E865" s="95"/>
      <c r="F865" s="93"/>
      <c r="G865" s="95"/>
    </row>
    <row r="866" spans="2:7" ht="53.25" customHeight="1" x14ac:dyDescent="0.25"/>
    <row r="867" spans="2:7" x14ac:dyDescent="0.25">
      <c r="B867" s="95"/>
      <c r="C867" s="95"/>
      <c r="D867" s="95"/>
      <c r="E867" s="95"/>
      <c r="F867" s="93"/>
      <c r="G867" s="95"/>
    </row>
    <row r="868" spans="2:7" x14ac:dyDescent="0.25">
      <c r="B868" s="95"/>
      <c r="C868" s="95"/>
      <c r="D868" s="95"/>
      <c r="E868" s="95"/>
      <c r="F868" s="93"/>
      <c r="G868" s="95"/>
    </row>
    <row r="869" spans="2:7" x14ac:dyDescent="0.25">
      <c r="B869" s="95"/>
      <c r="C869" s="95"/>
      <c r="D869" s="95"/>
      <c r="E869" s="95"/>
      <c r="F869" s="93"/>
      <c r="G869" s="95"/>
    </row>
    <row r="870" spans="2:7" ht="51" customHeight="1" x14ac:dyDescent="0.25">
      <c r="B870" s="95"/>
      <c r="C870" s="95"/>
      <c r="D870" s="95"/>
      <c r="E870" s="95"/>
      <c r="F870" s="93"/>
      <c r="G870" s="95"/>
    </row>
    <row r="871" spans="2:7" x14ac:dyDescent="0.25">
      <c r="B871" s="95"/>
      <c r="C871" s="95"/>
      <c r="D871" s="95"/>
      <c r="E871" s="95"/>
      <c r="G871" s="95"/>
    </row>
    <row r="873" spans="2:7" x14ac:dyDescent="0.25">
      <c r="B873" s="95"/>
      <c r="C873" s="95"/>
      <c r="D873" s="95"/>
      <c r="E873" s="95"/>
      <c r="G873" s="95"/>
    </row>
    <row r="875" spans="2:7" x14ac:dyDescent="0.25">
      <c r="B875" s="95"/>
      <c r="C875" s="95"/>
      <c r="D875" s="95"/>
      <c r="E875" s="95"/>
      <c r="F875" s="93"/>
      <c r="G875" s="95"/>
    </row>
    <row r="876" spans="2:7" ht="27" customHeight="1" x14ac:dyDescent="0.25"/>
    <row r="877" spans="2:7" ht="17.25" customHeight="1" x14ac:dyDescent="0.25">
      <c r="B877" s="95"/>
      <c r="C877" s="95"/>
      <c r="D877" s="95"/>
      <c r="E877" s="95"/>
      <c r="G877" s="95"/>
    </row>
    <row r="878" spans="2:7" x14ac:dyDescent="0.25">
      <c r="B878" s="95"/>
      <c r="C878" s="95"/>
      <c r="D878" s="95"/>
      <c r="E878" s="95"/>
      <c r="F878" s="93"/>
      <c r="G878" s="95"/>
    </row>
    <row r="879" spans="2:7" ht="38.25" customHeight="1" x14ac:dyDescent="0.25"/>
    <row r="880" spans="2:7" x14ac:dyDescent="0.25">
      <c r="B880" s="95"/>
      <c r="C880" s="95"/>
      <c r="D880" s="95"/>
      <c r="E880" s="95"/>
      <c r="F880" s="93"/>
      <c r="G880" s="95"/>
    </row>
    <row r="881" spans="2:7" ht="20.25" customHeight="1" x14ac:dyDescent="0.25">
      <c r="B881" s="95"/>
      <c r="C881" s="95"/>
      <c r="D881" s="95"/>
      <c r="E881" s="95"/>
      <c r="G881" s="95"/>
    </row>
    <row r="883" spans="2:7" ht="127.5" customHeight="1" x14ac:dyDescent="0.25"/>
    <row r="884" spans="2:7" ht="42" customHeight="1" x14ac:dyDescent="0.25">
      <c r="B884" s="95"/>
      <c r="C884" s="95"/>
      <c r="D884" s="95"/>
      <c r="E884" s="95"/>
      <c r="F884" s="93"/>
      <c r="G884" s="95"/>
    </row>
    <row r="886" spans="2:7" ht="42" customHeight="1" x14ac:dyDescent="0.25"/>
    <row r="887" spans="2:7" ht="129.75" customHeight="1" x14ac:dyDescent="0.25">
      <c r="B887" s="95"/>
      <c r="C887" s="95"/>
      <c r="D887" s="95"/>
      <c r="E887" s="95"/>
      <c r="G887" s="95"/>
    </row>
    <row r="888" spans="2:7" ht="27" customHeight="1" x14ac:dyDescent="0.25">
      <c r="B888" s="95"/>
      <c r="C888" s="95"/>
      <c r="D888" s="95"/>
      <c r="E888" s="95"/>
      <c r="F888" s="93"/>
      <c r="G888" s="95"/>
    </row>
    <row r="889" spans="2:7" ht="44.25" customHeight="1" x14ac:dyDescent="0.25">
      <c r="B889" s="95"/>
      <c r="C889" s="95"/>
      <c r="D889" s="95"/>
      <c r="E889" s="95"/>
      <c r="G889" s="95"/>
    </row>
    <row r="894" spans="2:7" ht="33" customHeight="1" x14ac:dyDescent="0.25">
      <c r="B894" s="95"/>
      <c r="C894" s="95"/>
      <c r="D894" s="95"/>
      <c r="E894" s="95"/>
      <c r="F894" s="93"/>
      <c r="G894" s="95"/>
    </row>
    <row r="895" spans="2:7" x14ac:dyDescent="0.25">
      <c r="B895" s="95"/>
      <c r="C895" s="95"/>
      <c r="D895" s="95"/>
      <c r="E895" s="95"/>
      <c r="F895" s="93"/>
      <c r="G895" s="95"/>
    </row>
    <row r="896" spans="2:7" x14ac:dyDescent="0.25">
      <c r="B896" s="95"/>
      <c r="C896" s="95"/>
      <c r="D896" s="95"/>
      <c r="E896" s="95"/>
      <c r="F896" s="93"/>
      <c r="G896" s="95"/>
    </row>
    <row r="897" spans="2:7" ht="22.5" customHeight="1" x14ac:dyDescent="0.25">
      <c r="B897" s="95"/>
      <c r="C897" s="95"/>
      <c r="D897" s="95"/>
      <c r="E897" s="95"/>
      <c r="G897" s="95"/>
    </row>
    <row r="898" spans="2:7" x14ac:dyDescent="0.25">
      <c r="B898" s="95"/>
      <c r="C898" s="95"/>
      <c r="D898" s="95"/>
      <c r="E898" s="95"/>
      <c r="G898" s="95"/>
    </row>
    <row r="899" spans="2:7" ht="57" customHeight="1" x14ac:dyDescent="0.25"/>
    <row r="902" spans="2:7" x14ac:dyDescent="0.25">
      <c r="B902" s="95"/>
      <c r="C902" s="95"/>
      <c r="D902" s="95"/>
      <c r="E902" s="95"/>
      <c r="G902" s="95"/>
    </row>
    <row r="903" spans="2:7" ht="49.5" customHeight="1" x14ac:dyDescent="0.25">
      <c r="B903" s="95"/>
      <c r="C903" s="95"/>
      <c r="D903" s="95"/>
      <c r="E903" s="95"/>
      <c r="F903" s="93"/>
      <c r="G903" s="95"/>
    </row>
    <row r="904" spans="2:7" x14ac:dyDescent="0.25">
      <c r="B904" s="95"/>
      <c r="C904" s="95"/>
      <c r="D904" s="95"/>
      <c r="E904" s="95"/>
      <c r="F904" s="93"/>
      <c r="G904" s="95"/>
    </row>
    <row r="905" spans="2:7" x14ac:dyDescent="0.25">
      <c r="B905" s="95"/>
      <c r="C905" s="95"/>
      <c r="D905" s="95"/>
      <c r="E905" s="95"/>
      <c r="F905" s="93"/>
      <c r="G905" s="95"/>
    </row>
    <row r="907" spans="2:7" ht="48.75" customHeight="1" x14ac:dyDescent="0.25"/>
    <row r="908" spans="2:7" x14ac:dyDescent="0.25">
      <c r="B908" s="95"/>
      <c r="C908" s="95"/>
      <c r="D908" s="95"/>
      <c r="E908" s="95"/>
      <c r="G908" s="95"/>
    </row>
    <row r="909" spans="2:7" x14ac:dyDescent="0.25">
      <c r="B909" s="95"/>
      <c r="C909" s="95"/>
      <c r="D909" s="95"/>
      <c r="E909" s="95"/>
      <c r="F909" s="93"/>
      <c r="G909" s="95"/>
    </row>
    <row r="910" spans="2:7" x14ac:dyDescent="0.25">
      <c r="B910" s="95"/>
      <c r="C910" s="95"/>
      <c r="D910" s="95"/>
      <c r="E910" s="95"/>
      <c r="F910" s="93"/>
      <c r="G910" s="95"/>
    </row>
    <row r="913" spans="2:7" ht="84" customHeight="1" x14ac:dyDescent="0.25"/>
    <row r="914" spans="2:7" ht="34.5" customHeight="1" x14ac:dyDescent="0.25"/>
    <row r="915" spans="2:7" ht="24.75" customHeight="1" x14ac:dyDescent="0.25">
      <c r="B915" s="95"/>
      <c r="C915" s="95"/>
      <c r="D915" s="95"/>
      <c r="E915" s="95"/>
      <c r="F915" s="93"/>
      <c r="G915" s="95"/>
    </row>
    <row r="917" spans="2:7" x14ac:dyDescent="0.25">
      <c r="B917" s="95"/>
      <c r="C917" s="95"/>
      <c r="D917" s="95"/>
      <c r="E917" s="95"/>
      <c r="G917" s="95"/>
    </row>
    <row r="921" spans="2:7" x14ac:dyDescent="0.25">
      <c r="B921" s="95"/>
      <c r="C921" s="95"/>
      <c r="D921" s="95"/>
      <c r="E921" s="95"/>
      <c r="G921" s="95"/>
    </row>
    <row r="922" spans="2:7" ht="36" customHeight="1" x14ac:dyDescent="0.25"/>
    <row r="923" spans="2:7" ht="111.75" customHeight="1" x14ac:dyDescent="0.25">
      <c r="B923" s="95"/>
      <c r="C923" s="95"/>
      <c r="D923" s="95"/>
      <c r="E923" s="95"/>
      <c r="G923" s="95"/>
    </row>
    <row r="924" spans="2:7" ht="27.75" customHeight="1" x14ac:dyDescent="0.25">
      <c r="B924" s="95"/>
      <c r="C924" s="95"/>
      <c r="D924" s="95"/>
      <c r="E924" s="95"/>
      <c r="F924" s="93"/>
      <c r="G924" s="95"/>
    </row>
    <row r="928" spans="2:7" ht="111.75" customHeight="1" x14ac:dyDescent="0.25">
      <c r="B928" s="95"/>
      <c r="C928" s="95"/>
      <c r="D928" s="95"/>
      <c r="E928" s="95"/>
      <c r="F928" s="93"/>
      <c r="G928" s="95"/>
    </row>
    <row r="929" spans="2:7" ht="42.75" customHeight="1" x14ac:dyDescent="0.25">
      <c r="B929" s="95"/>
      <c r="C929" s="95"/>
      <c r="D929" s="95"/>
      <c r="E929" s="95"/>
      <c r="G929" s="95"/>
    </row>
    <row r="930" spans="2:7" x14ac:dyDescent="0.25">
      <c r="B930" s="95"/>
      <c r="C930" s="95"/>
      <c r="D930" s="95"/>
      <c r="E930" s="95"/>
      <c r="F930" s="93"/>
      <c r="G930" s="95"/>
    </row>
    <row r="931" spans="2:7" x14ac:dyDescent="0.25">
      <c r="B931" s="95"/>
      <c r="C931" s="95"/>
      <c r="D931" s="95"/>
      <c r="E931" s="95"/>
      <c r="F931" s="93"/>
      <c r="G931" s="95"/>
    </row>
    <row r="934" spans="2:7" ht="51.75" customHeight="1" x14ac:dyDescent="0.25">
      <c r="B934" s="95"/>
      <c r="C934" s="95"/>
      <c r="D934" s="95"/>
      <c r="E934" s="95"/>
      <c r="G934" s="95"/>
    </row>
    <row r="935" spans="2:7" x14ac:dyDescent="0.25">
      <c r="B935" s="95"/>
      <c r="C935" s="95"/>
      <c r="D935" s="95"/>
      <c r="E935" s="95"/>
      <c r="G935" s="95"/>
    </row>
    <row r="936" spans="2:7" x14ac:dyDescent="0.25">
      <c r="B936" s="95"/>
      <c r="C936" s="95"/>
      <c r="D936" s="95"/>
      <c r="E936" s="95"/>
      <c r="F936" s="93"/>
      <c r="G936" s="95"/>
    </row>
    <row r="937" spans="2:7" x14ac:dyDescent="0.25">
      <c r="B937" s="95"/>
      <c r="C937" s="95"/>
      <c r="D937" s="95"/>
      <c r="E937" s="95"/>
      <c r="F937" s="93"/>
      <c r="G937" s="95"/>
    </row>
    <row r="938" spans="2:7" x14ac:dyDescent="0.25">
      <c r="B938" s="95"/>
      <c r="C938" s="95"/>
      <c r="D938" s="95"/>
      <c r="E938" s="95"/>
      <c r="G938" s="95"/>
    </row>
    <row r="939" spans="2:7" x14ac:dyDescent="0.25">
      <c r="B939" s="95"/>
      <c r="C939" s="95"/>
      <c r="D939" s="95"/>
      <c r="E939" s="95"/>
      <c r="G939" s="95"/>
    </row>
    <row r="941" spans="2:7" x14ac:dyDescent="0.25">
      <c r="B941" s="95"/>
      <c r="C941" s="95"/>
      <c r="D941" s="95"/>
      <c r="E941" s="95"/>
      <c r="F941" s="93"/>
      <c r="G941" s="95"/>
    </row>
    <row r="942" spans="2:7" x14ac:dyDescent="0.25">
      <c r="B942" s="95"/>
      <c r="C942" s="95"/>
      <c r="D942" s="95"/>
      <c r="E942" s="95"/>
      <c r="F942" s="93"/>
      <c r="G942" s="95"/>
    </row>
    <row r="943" spans="2:7" ht="50.25" customHeight="1" x14ac:dyDescent="0.25">
      <c r="B943" s="95"/>
      <c r="C943" s="95"/>
      <c r="D943" s="95"/>
      <c r="E943" s="95"/>
      <c r="G943" s="95"/>
    </row>
    <row r="945" spans="2:7" x14ac:dyDescent="0.25">
      <c r="B945" s="95"/>
      <c r="C945" s="95"/>
      <c r="D945" s="95"/>
      <c r="E945" s="95"/>
      <c r="F945" s="93"/>
      <c r="G945" s="95"/>
    </row>
    <row r="946" spans="2:7" x14ac:dyDescent="0.25">
      <c r="B946" s="95"/>
      <c r="C946" s="95"/>
      <c r="D946" s="95"/>
      <c r="E946" s="95"/>
      <c r="F946" s="93"/>
      <c r="G946" s="95"/>
    </row>
    <row r="947" spans="2:7" ht="51" customHeight="1" x14ac:dyDescent="0.25">
      <c r="B947" s="95"/>
      <c r="C947" s="95"/>
      <c r="D947" s="95"/>
      <c r="E947" s="95"/>
      <c r="G947" s="95"/>
    </row>
    <row r="948" spans="2:7" x14ac:dyDescent="0.25">
      <c r="B948" s="95"/>
      <c r="C948" s="95"/>
      <c r="D948" s="95"/>
      <c r="E948" s="95"/>
      <c r="F948" s="93"/>
      <c r="G948" s="95"/>
    </row>
    <row r="949" spans="2:7" ht="41.25" customHeight="1" x14ac:dyDescent="0.25">
      <c r="B949" s="95"/>
      <c r="C949" s="95"/>
      <c r="D949" s="95"/>
      <c r="E949" s="95"/>
      <c r="F949" s="93"/>
      <c r="G949" s="95"/>
    </row>
    <row r="950" spans="2:7" ht="23.25" customHeight="1" x14ac:dyDescent="0.25">
      <c r="B950" s="95"/>
      <c r="C950" s="95"/>
      <c r="D950" s="95"/>
      <c r="E950" s="95"/>
      <c r="F950" s="93"/>
      <c r="G950" s="95"/>
    </row>
    <row r="951" spans="2:7" x14ac:dyDescent="0.25">
      <c r="B951" s="95"/>
      <c r="C951" s="95"/>
      <c r="D951" s="95"/>
      <c r="E951" s="95"/>
      <c r="G951" s="95"/>
    </row>
    <row r="952" spans="2:7" x14ac:dyDescent="0.25">
      <c r="B952" s="95"/>
      <c r="C952" s="95"/>
      <c r="D952" s="95"/>
      <c r="E952" s="95"/>
      <c r="F952" s="93"/>
      <c r="G952" s="95"/>
    </row>
    <row r="953" spans="2:7" x14ac:dyDescent="0.25">
      <c r="B953" s="95"/>
      <c r="C953" s="95"/>
      <c r="D953" s="95"/>
      <c r="E953" s="95"/>
      <c r="F953" s="93"/>
      <c r="G953" s="95"/>
    </row>
    <row r="954" spans="2:7" x14ac:dyDescent="0.25">
      <c r="B954" s="95"/>
      <c r="C954" s="95"/>
      <c r="D954" s="95"/>
      <c r="E954" s="95"/>
      <c r="F954" s="93"/>
      <c r="G954" s="95"/>
    </row>
    <row r="955" spans="2:7" ht="50.25" customHeight="1" x14ac:dyDescent="0.25"/>
    <row r="956" spans="2:7" ht="22.5" customHeight="1" x14ac:dyDescent="0.25"/>
    <row r="958" spans="2:7" x14ac:dyDescent="0.25">
      <c r="F958" s="93"/>
    </row>
    <row r="960" spans="2:7" ht="114" customHeight="1" x14ac:dyDescent="0.25">
      <c r="F960" s="93"/>
    </row>
    <row r="961" spans="2:7" ht="24.75" customHeight="1" x14ac:dyDescent="0.25">
      <c r="F961" s="93"/>
    </row>
    <row r="964" spans="2:7" ht="81.75" customHeight="1" x14ac:dyDescent="0.25"/>
    <row r="965" spans="2:7" ht="22.5" customHeight="1" x14ac:dyDescent="0.25">
      <c r="B965" s="95"/>
      <c r="C965" s="95"/>
      <c r="D965" s="95"/>
      <c r="E965" s="95"/>
      <c r="F965" s="95"/>
      <c r="G965" s="95"/>
    </row>
    <row r="967" spans="2:7" ht="28.5" customHeight="1" x14ac:dyDescent="0.25">
      <c r="B967" s="95"/>
      <c r="C967" s="95"/>
      <c r="D967" s="95"/>
      <c r="E967" s="95"/>
      <c r="F967" s="95"/>
      <c r="G967" s="95"/>
    </row>
    <row r="968" spans="2:7" ht="130.5" customHeight="1" x14ac:dyDescent="0.25">
      <c r="B968" s="95"/>
      <c r="C968" s="95"/>
      <c r="D968" s="95"/>
      <c r="E968" s="95"/>
      <c r="F968" s="95"/>
      <c r="G968" s="95"/>
    </row>
    <row r="969" spans="2:7" ht="24.75" customHeight="1" x14ac:dyDescent="0.25">
      <c r="B969" s="95"/>
      <c r="C969" s="95"/>
      <c r="D969" s="95"/>
      <c r="E969" s="95"/>
      <c r="F969" s="95"/>
      <c r="G969" s="95"/>
    </row>
    <row r="971" spans="2:7" ht="24" customHeight="1" x14ac:dyDescent="0.25">
      <c r="B971" s="95"/>
      <c r="C971" s="95"/>
      <c r="D971" s="95"/>
      <c r="E971" s="95"/>
      <c r="F971" s="95"/>
      <c r="G971" s="95"/>
    </row>
    <row r="972" spans="2:7" ht="80.25" customHeight="1" x14ac:dyDescent="0.25">
      <c r="B972" s="95"/>
      <c r="C972" s="95"/>
      <c r="D972" s="95"/>
      <c r="E972" s="95"/>
      <c r="F972" s="95"/>
      <c r="G972" s="95"/>
    </row>
    <row r="973" spans="2:7" ht="21.75" customHeight="1" x14ac:dyDescent="0.25">
      <c r="B973" s="95"/>
      <c r="C973" s="95"/>
      <c r="D973" s="95"/>
      <c r="E973" s="95"/>
      <c r="F973" s="95"/>
      <c r="G973" s="95"/>
    </row>
    <row r="977" spans="1:7" ht="45.75" customHeight="1" x14ac:dyDescent="0.25">
      <c r="B977" s="95"/>
      <c r="C977" s="95"/>
      <c r="D977" s="95"/>
      <c r="E977" s="95"/>
      <c r="F977" s="95"/>
      <c r="G977" s="95"/>
    </row>
    <row r="979" spans="1:7" ht="51.75" customHeight="1" x14ac:dyDescent="0.25">
      <c r="B979" s="95"/>
      <c r="C979" s="95"/>
      <c r="D979" s="95"/>
      <c r="E979" s="95"/>
      <c r="F979" s="95"/>
      <c r="G979" s="95"/>
    </row>
    <row r="980" spans="1:7" ht="51.75" customHeight="1" x14ac:dyDescent="0.25">
      <c r="B980" s="95"/>
      <c r="C980" s="95"/>
      <c r="D980" s="95"/>
      <c r="E980" s="95"/>
      <c r="F980" s="95"/>
      <c r="G980" s="95"/>
    </row>
    <row r="983" spans="1:7" ht="47.25" customHeight="1" x14ac:dyDescent="0.25"/>
    <row r="984" spans="1:7" ht="52.5" customHeight="1" x14ac:dyDescent="0.25"/>
    <row r="989" spans="1:7" s="120" customFormat="1" x14ac:dyDescent="0.25">
      <c r="A989" s="104"/>
      <c r="B989" s="92"/>
      <c r="C989" s="93"/>
      <c r="D989" s="92"/>
      <c r="E989" s="92"/>
      <c r="F989" s="92"/>
      <c r="G989" s="94"/>
    </row>
    <row r="990" spans="1:7" s="120" customFormat="1" x14ac:dyDescent="0.25">
      <c r="A990" s="104"/>
      <c r="B990" s="92"/>
      <c r="C990" s="93"/>
      <c r="D990" s="92"/>
      <c r="E990" s="92"/>
      <c r="F990" s="92"/>
      <c r="G990" s="94"/>
    </row>
    <row r="991" spans="1:7" s="120" customFormat="1" x14ac:dyDescent="0.25">
      <c r="A991" s="104"/>
      <c r="B991" s="92"/>
      <c r="C991" s="93"/>
      <c r="D991" s="92"/>
      <c r="E991" s="92"/>
      <c r="F991" s="92"/>
      <c r="G991" s="94"/>
    </row>
  </sheetData>
  <autoFilter ref="A18:O568"/>
  <mergeCells count="8">
    <mergeCell ref="A571:B571"/>
    <mergeCell ref="A572:B572"/>
    <mergeCell ref="A570:B570"/>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2026</vt:lpstr>
      <vt:lpstr>Наташа!Заголовки_для_печати</vt:lpstr>
      <vt:lpstr>'по новой классификации 2026'!Заголовки_для_печати</vt:lpstr>
      <vt:lpstr>'по новой классификации на проек'!Заголовки_для_печати</vt:lpstr>
      <vt:lpstr>Наташа!Область_печати</vt:lpstr>
      <vt:lpstr>'по новой классификации 2026'!Область_печати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2026-01-15T10:44:16Z</cp:lastPrinted>
  <dcterms:created xsi:type="dcterms:W3CDTF">2008-10-22T15:37:46Z</dcterms:created>
  <dcterms:modified xsi:type="dcterms:W3CDTF">2026-01-30T09:33:43Z</dcterms:modified>
</cp:coreProperties>
</file>